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volkswagengroup-my.sharepoint.com/personal/maximilian_hemme_volkswagen_de/Documents/Dokumente/Persönliches/Cyberskamp/Blog/"/>
    </mc:Choice>
  </mc:AlternateContent>
  <xr:revisionPtr revIDLastSave="84" documentId="13_ncr:1_{6595374B-8FED-4637-8A2E-DC417ACA27A3}" xr6:coauthVersionLast="47" xr6:coauthVersionMax="47" xr10:uidLastSave="{3A14AED7-9EEA-4184-9C05-F9C6968596E9}"/>
  <bookViews>
    <workbookView xWindow="28680" yWindow="-30" windowWidth="29040" windowHeight="17520" firstSheet="2" activeTab="10" xr2:uid="{00000000-000D-0000-FFFF-FFFF00000000}"/>
  </bookViews>
  <sheets>
    <sheet name="README" sheetId="1" r:id="rId1"/>
    <sheet name="Controls" sheetId="2" r:id="rId2"/>
    <sheet name="Hypotheses_Backlog" sheetId="3" r:id="rId3"/>
    <sheet name="Experiment_Setup" sheetId="4" r:id="rId4"/>
    <sheet name="Asset_Variants" sheetId="5" r:id="rId5"/>
    <sheet name="Daily_Data" sheetId="6" r:id="rId6"/>
    <sheet name="Results" sheetId="7" r:id="rId7"/>
    <sheet name="Iteration_Log" sheetId="8" r:id="rId8"/>
    <sheet name="Learnings_Archive" sheetId="9" r:id="rId9"/>
    <sheet name="Dashboard_Helper" sheetId="10" state="hidden" r:id="rId10"/>
    <sheet name="KPI_Dashboard" sheetId="11" r:id="rId1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6" i="10" l="1"/>
  <c r="B1" i="10"/>
  <c r="AA100" i="7"/>
  <c r="Z100" i="7"/>
  <c r="U100" i="7"/>
  <c r="O100" i="7"/>
  <c r="N100" i="7"/>
  <c r="M100" i="7"/>
  <c r="L100" i="7"/>
  <c r="K100" i="7"/>
  <c r="J100" i="7"/>
  <c r="I100" i="7"/>
  <c r="H100" i="7"/>
  <c r="G100" i="7"/>
  <c r="F100" i="7"/>
  <c r="E100" i="7"/>
  <c r="D100" i="7"/>
  <c r="C100" i="7"/>
  <c r="AA99" i="7"/>
  <c r="Z99" i="7"/>
  <c r="X99" i="7"/>
  <c r="Y99" i="7" s="1"/>
  <c r="V99" i="7"/>
  <c r="U99" i="7"/>
  <c r="T99" i="7"/>
  <c r="S99" i="7"/>
  <c r="R99" i="7"/>
  <c r="Q99" i="7"/>
  <c r="P99" i="7"/>
  <c r="O99" i="7"/>
  <c r="W99" i="7" s="1"/>
  <c r="N99" i="7"/>
  <c r="M99" i="7"/>
  <c r="L99" i="7"/>
  <c r="K99" i="7"/>
  <c r="J99" i="7"/>
  <c r="I99" i="7"/>
  <c r="H99" i="7"/>
  <c r="G99" i="7"/>
  <c r="F99" i="7"/>
  <c r="E99" i="7"/>
  <c r="D99" i="7"/>
  <c r="C99" i="7"/>
  <c r="AA98" i="7"/>
  <c r="Z98" i="7"/>
  <c r="U98" i="7"/>
  <c r="O98" i="7"/>
  <c r="N98" i="7"/>
  <c r="M98" i="7"/>
  <c r="L98" i="7"/>
  <c r="K98" i="7"/>
  <c r="J98" i="7"/>
  <c r="I98" i="7"/>
  <c r="H98" i="7"/>
  <c r="G98" i="7"/>
  <c r="F98" i="7"/>
  <c r="E98" i="7"/>
  <c r="D98" i="7"/>
  <c r="C98" i="7"/>
  <c r="AA97" i="7"/>
  <c r="Z97" i="7"/>
  <c r="X97" i="7"/>
  <c r="Y97" i="7" s="1"/>
  <c r="W97" i="7"/>
  <c r="V97" i="7"/>
  <c r="U97" i="7"/>
  <c r="R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C97" i="7"/>
  <c r="AA96" i="7"/>
  <c r="Z96" i="7"/>
  <c r="U96" i="7"/>
  <c r="P96" i="7"/>
  <c r="O96" i="7"/>
  <c r="X96" i="7" s="1"/>
  <c r="Y96" i="7" s="1"/>
  <c r="N96" i="7"/>
  <c r="M96" i="7"/>
  <c r="L96" i="7"/>
  <c r="K96" i="7"/>
  <c r="J96" i="7"/>
  <c r="I96" i="7"/>
  <c r="H96" i="7"/>
  <c r="G96" i="7"/>
  <c r="F96" i="7"/>
  <c r="E96" i="7"/>
  <c r="D96" i="7"/>
  <c r="C96" i="7"/>
  <c r="AA95" i="7"/>
  <c r="Z95" i="7"/>
  <c r="U95" i="7"/>
  <c r="O95" i="7"/>
  <c r="N95" i="7"/>
  <c r="M95" i="7"/>
  <c r="L95" i="7"/>
  <c r="K95" i="7"/>
  <c r="J95" i="7"/>
  <c r="I95" i="7"/>
  <c r="H95" i="7"/>
  <c r="G95" i="7"/>
  <c r="F95" i="7"/>
  <c r="E95" i="7"/>
  <c r="D95" i="7"/>
  <c r="C95" i="7"/>
  <c r="AA94" i="7"/>
  <c r="Z94" i="7"/>
  <c r="X94" i="7"/>
  <c r="Y94" i="7" s="1"/>
  <c r="U94" i="7"/>
  <c r="R94" i="7"/>
  <c r="Q94" i="7"/>
  <c r="S94" i="7" s="1"/>
  <c r="P94" i="7"/>
  <c r="O94" i="7"/>
  <c r="T94" i="7" s="1"/>
  <c r="N94" i="7"/>
  <c r="M94" i="7"/>
  <c r="L94" i="7"/>
  <c r="K94" i="7"/>
  <c r="J94" i="7"/>
  <c r="I94" i="7"/>
  <c r="H94" i="7"/>
  <c r="G94" i="7"/>
  <c r="F94" i="7"/>
  <c r="E94" i="7"/>
  <c r="D94" i="7"/>
  <c r="C94" i="7"/>
  <c r="AA93" i="7"/>
  <c r="Z93" i="7"/>
  <c r="Y93" i="7"/>
  <c r="X93" i="7"/>
  <c r="V93" i="7"/>
  <c r="U93" i="7"/>
  <c r="T93" i="7"/>
  <c r="R93" i="7"/>
  <c r="Q93" i="7"/>
  <c r="S93" i="7" s="1"/>
  <c r="P93" i="7"/>
  <c r="O93" i="7"/>
  <c r="W93" i="7" s="1"/>
  <c r="N93" i="7"/>
  <c r="M93" i="7"/>
  <c r="L93" i="7"/>
  <c r="K93" i="7"/>
  <c r="J93" i="7"/>
  <c r="I93" i="7"/>
  <c r="H93" i="7"/>
  <c r="G93" i="7"/>
  <c r="F93" i="7"/>
  <c r="E93" i="7"/>
  <c r="D93" i="7"/>
  <c r="C93" i="7"/>
  <c r="AA92" i="7"/>
  <c r="Z92" i="7"/>
  <c r="U92" i="7"/>
  <c r="R92" i="7"/>
  <c r="T92" i="7" s="1"/>
  <c r="O92" i="7"/>
  <c r="N92" i="7"/>
  <c r="M92" i="7"/>
  <c r="L92" i="7"/>
  <c r="K92" i="7"/>
  <c r="J92" i="7"/>
  <c r="I92" i="7"/>
  <c r="H92" i="7"/>
  <c r="G92" i="7"/>
  <c r="F92" i="7"/>
  <c r="E92" i="7"/>
  <c r="D92" i="7"/>
  <c r="C92" i="7"/>
  <c r="AA91" i="7"/>
  <c r="Z91" i="7"/>
  <c r="X91" i="7"/>
  <c r="Y91" i="7" s="1"/>
  <c r="U91" i="7"/>
  <c r="T91" i="7"/>
  <c r="S91" i="7"/>
  <c r="R91" i="7"/>
  <c r="Q91" i="7"/>
  <c r="P91" i="7"/>
  <c r="V91" i="7" s="1"/>
  <c r="O91" i="7"/>
  <c r="W91" i="7" s="1"/>
  <c r="N91" i="7"/>
  <c r="M91" i="7"/>
  <c r="L91" i="7"/>
  <c r="K91" i="7"/>
  <c r="J91" i="7"/>
  <c r="I91" i="7"/>
  <c r="H91" i="7"/>
  <c r="G91" i="7"/>
  <c r="F91" i="7"/>
  <c r="E91" i="7"/>
  <c r="D91" i="7"/>
  <c r="C91" i="7"/>
  <c r="AA90" i="7"/>
  <c r="Z90" i="7"/>
  <c r="U90" i="7"/>
  <c r="Q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AA89" i="7"/>
  <c r="Z89" i="7"/>
  <c r="X89" i="7"/>
  <c r="Y89" i="7" s="1"/>
  <c r="U89" i="7"/>
  <c r="R89" i="7"/>
  <c r="O89" i="7"/>
  <c r="N89" i="7"/>
  <c r="M89" i="7"/>
  <c r="L89" i="7"/>
  <c r="K89" i="7"/>
  <c r="J89" i="7"/>
  <c r="I89" i="7"/>
  <c r="H89" i="7"/>
  <c r="G89" i="7"/>
  <c r="F89" i="7"/>
  <c r="E89" i="7"/>
  <c r="D89" i="7"/>
  <c r="C89" i="7"/>
  <c r="AA88" i="7"/>
  <c r="Z88" i="7"/>
  <c r="X88" i="7"/>
  <c r="Y88" i="7" s="1"/>
  <c r="U88" i="7"/>
  <c r="Q88" i="7"/>
  <c r="S88" i="7" s="1"/>
  <c r="P88" i="7"/>
  <c r="W88" i="7" s="1"/>
  <c r="O88" i="7"/>
  <c r="N88" i="7"/>
  <c r="M88" i="7"/>
  <c r="L88" i="7"/>
  <c r="K88" i="7"/>
  <c r="J88" i="7"/>
  <c r="I88" i="7"/>
  <c r="H88" i="7"/>
  <c r="G88" i="7"/>
  <c r="F88" i="7"/>
  <c r="E88" i="7"/>
  <c r="D88" i="7"/>
  <c r="C88" i="7"/>
  <c r="AA87" i="7"/>
  <c r="Z87" i="7"/>
  <c r="U87" i="7"/>
  <c r="R87" i="7"/>
  <c r="T87" i="7" s="1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AA86" i="7"/>
  <c r="Z86" i="7"/>
  <c r="Y86" i="7"/>
  <c r="X86" i="7"/>
  <c r="U86" i="7"/>
  <c r="R86" i="7"/>
  <c r="Q86" i="7"/>
  <c r="S86" i="7" s="1"/>
  <c r="P86" i="7"/>
  <c r="O86" i="7"/>
  <c r="T86" i="7" s="1"/>
  <c r="N86" i="7"/>
  <c r="M86" i="7"/>
  <c r="L86" i="7"/>
  <c r="K86" i="7"/>
  <c r="J86" i="7"/>
  <c r="I86" i="7"/>
  <c r="H86" i="7"/>
  <c r="G86" i="7"/>
  <c r="F86" i="7"/>
  <c r="E86" i="7"/>
  <c r="D86" i="7"/>
  <c r="C86" i="7"/>
  <c r="AA85" i="7"/>
  <c r="Z85" i="7"/>
  <c r="Y85" i="7"/>
  <c r="X85" i="7"/>
  <c r="V85" i="7"/>
  <c r="U85" i="7"/>
  <c r="R85" i="7"/>
  <c r="T85" i="7" s="1"/>
  <c r="Q85" i="7"/>
  <c r="S85" i="7" s="1"/>
  <c r="P85" i="7"/>
  <c r="O85" i="7"/>
  <c r="W85" i="7" s="1"/>
  <c r="N85" i="7"/>
  <c r="M85" i="7"/>
  <c r="L85" i="7"/>
  <c r="K85" i="7"/>
  <c r="J85" i="7"/>
  <c r="I85" i="7"/>
  <c r="H85" i="7"/>
  <c r="G85" i="7"/>
  <c r="F85" i="7"/>
  <c r="E85" i="7"/>
  <c r="D85" i="7"/>
  <c r="C85" i="7"/>
  <c r="AA84" i="7"/>
  <c r="Z84" i="7"/>
  <c r="U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AA83" i="7"/>
  <c r="Z83" i="7"/>
  <c r="X83" i="7"/>
  <c r="Y83" i="7" s="1"/>
  <c r="U83" i="7"/>
  <c r="T83" i="7"/>
  <c r="S83" i="7"/>
  <c r="R83" i="7"/>
  <c r="Q83" i="7"/>
  <c r="P83" i="7"/>
  <c r="V83" i="7" s="1"/>
  <c r="O83" i="7"/>
  <c r="N83" i="7"/>
  <c r="M83" i="7"/>
  <c r="L83" i="7"/>
  <c r="K83" i="7"/>
  <c r="J83" i="7"/>
  <c r="I83" i="7"/>
  <c r="H83" i="7"/>
  <c r="G83" i="7"/>
  <c r="F83" i="7"/>
  <c r="E83" i="7"/>
  <c r="D83" i="7"/>
  <c r="C83" i="7"/>
  <c r="AA82" i="7"/>
  <c r="Z82" i="7"/>
  <c r="U82" i="7"/>
  <c r="O82" i="7"/>
  <c r="N82" i="7"/>
  <c r="M82" i="7"/>
  <c r="L82" i="7"/>
  <c r="K82" i="7"/>
  <c r="J82" i="7"/>
  <c r="I82" i="7"/>
  <c r="H82" i="7"/>
  <c r="G82" i="7"/>
  <c r="F82" i="7"/>
  <c r="E82" i="7"/>
  <c r="D82" i="7"/>
  <c r="C82" i="7"/>
  <c r="AA81" i="7"/>
  <c r="Z81" i="7"/>
  <c r="U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AA80" i="7"/>
  <c r="Z80" i="7"/>
  <c r="X80" i="7"/>
  <c r="Y80" i="7" s="1"/>
  <c r="U80" i="7"/>
  <c r="O80" i="7"/>
  <c r="N80" i="7"/>
  <c r="M80" i="7"/>
  <c r="L80" i="7"/>
  <c r="K80" i="7"/>
  <c r="J80" i="7"/>
  <c r="I80" i="7"/>
  <c r="H80" i="7"/>
  <c r="G80" i="7"/>
  <c r="F80" i="7"/>
  <c r="E80" i="7"/>
  <c r="D80" i="7"/>
  <c r="C80" i="7"/>
  <c r="AA79" i="7"/>
  <c r="Z79" i="7"/>
  <c r="X79" i="7"/>
  <c r="Y79" i="7" s="1"/>
  <c r="U79" i="7"/>
  <c r="O79" i="7"/>
  <c r="N79" i="7"/>
  <c r="M79" i="7"/>
  <c r="L79" i="7"/>
  <c r="K79" i="7"/>
  <c r="J79" i="7"/>
  <c r="I79" i="7"/>
  <c r="H79" i="7"/>
  <c r="G79" i="7"/>
  <c r="F79" i="7"/>
  <c r="E79" i="7"/>
  <c r="D79" i="7"/>
  <c r="C79" i="7"/>
  <c r="AA78" i="7"/>
  <c r="Z78" i="7"/>
  <c r="X78" i="7"/>
  <c r="Y78" i="7" s="1"/>
  <c r="W78" i="7"/>
  <c r="U78" i="7"/>
  <c r="R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AA77" i="7"/>
  <c r="Z77" i="7"/>
  <c r="Y77" i="7"/>
  <c r="X77" i="7"/>
  <c r="V77" i="7"/>
  <c r="U77" i="7"/>
  <c r="S77" i="7"/>
  <c r="R77" i="7"/>
  <c r="T77" i="7" s="1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AA76" i="7"/>
  <c r="Z76" i="7"/>
  <c r="U76" i="7"/>
  <c r="T76" i="7"/>
  <c r="R76" i="7"/>
  <c r="Q76" i="7"/>
  <c r="S76" i="7" s="1"/>
  <c r="O76" i="7"/>
  <c r="N76" i="7"/>
  <c r="M76" i="7"/>
  <c r="L76" i="7"/>
  <c r="K76" i="7"/>
  <c r="J76" i="7"/>
  <c r="I76" i="7"/>
  <c r="H76" i="7"/>
  <c r="G76" i="7"/>
  <c r="F76" i="7"/>
  <c r="E76" i="7"/>
  <c r="D76" i="7"/>
  <c r="C76" i="7"/>
  <c r="AA75" i="7"/>
  <c r="Z75" i="7"/>
  <c r="X75" i="7"/>
  <c r="Y75" i="7" s="1"/>
  <c r="U75" i="7"/>
  <c r="S75" i="7"/>
  <c r="R75" i="7"/>
  <c r="T75" i="7" s="1"/>
  <c r="Q75" i="7"/>
  <c r="P75" i="7"/>
  <c r="V75" i="7" s="1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AA74" i="7"/>
  <c r="Z74" i="7"/>
  <c r="U74" i="7"/>
  <c r="Q74" i="7"/>
  <c r="S74" i="7" s="1"/>
  <c r="O74" i="7"/>
  <c r="N74" i="7"/>
  <c r="M74" i="7"/>
  <c r="L74" i="7"/>
  <c r="K74" i="7"/>
  <c r="J74" i="7"/>
  <c r="I74" i="7"/>
  <c r="H74" i="7"/>
  <c r="G74" i="7"/>
  <c r="F74" i="7"/>
  <c r="E74" i="7"/>
  <c r="D74" i="7"/>
  <c r="C74" i="7"/>
  <c r="AA73" i="7"/>
  <c r="Z73" i="7"/>
  <c r="X73" i="7"/>
  <c r="Y73" i="7" s="1"/>
  <c r="U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AA72" i="7"/>
  <c r="Z72" i="7"/>
  <c r="X72" i="7"/>
  <c r="Y72" i="7" s="1"/>
  <c r="W72" i="7"/>
  <c r="V72" i="7"/>
  <c r="U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AA71" i="7"/>
  <c r="Z71" i="7"/>
  <c r="W71" i="7"/>
  <c r="V71" i="7"/>
  <c r="U71" i="7"/>
  <c r="R71" i="7"/>
  <c r="T71" i="7" s="1"/>
  <c r="P71" i="7"/>
  <c r="O71" i="7"/>
  <c r="N71" i="7"/>
  <c r="M71" i="7"/>
  <c r="L71" i="7"/>
  <c r="K71" i="7"/>
  <c r="J71" i="7"/>
  <c r="I71" i="7"/>
  <c r="H71" i="7"/>
  <c r="G71" i="7"/>
  <c r="F71" i="7"/>
  <c r="E71" i="7"/>
  <c r="D71" i="7"/>
  <c r="C71" i="7"/>
  <c r="AA70" i="7"/>
  <c r="Z70" i="7"/>
  <c r="U70" i="7"/>
  <c r="R70" i="7"/>
  <c r="Q70" i="7"/>
  <c r="S70" i="7" s="1"/>
  <c r="O70" i="7"/>
  <c r="X70" i="7" s="1"/>
  <c r="Y70" i="7" s="1"/>
  <c r="N70" i="7"/>
  <c r="M70" i="7"/>
  <c r="L70" i="7"/>
  <c r="K70" i="7"/>
  <c r="J70" i="7"/>
  <c r="I70" i="7"/>
  <c r="H70" i="7"/>
  <c r="G70" i="7"/>
  <c r="F70" i="7"/>
  <c r="E70" i="7"/>
  <c r="D70" i="7"/>
  <c r="C70" i="7"/>
  <c r="AA69" i="7"/>
  <c r="Z69" i="7"/>
  <c r="X69" i="7"/>
  <c r="Y69" i="7" s="1"/>
  <c r="U69" i="7"/>
  <c r="S69" i="7"/>
  <c r="R69" i="7"/>
  <c r="T69" i="7" s="1"/>
  <c r="Q69" i="7"/>
  <c r="P69" i="7"/>
  <c r="V69" i="7" s="1"/>
  <c r="O69" i="7"/>
  <c r="W69" i="7" s="1"/>
  <c r="N69" i="7"/>
  <c r="M69" i="7"/>
  <c r="L69" i="7"/>
  <c r="K69" i="7"/>
  <c r="J69" i="7"/>
  <c r="I69" i="7"/>
  <c r="H69" i="7"/>
  <c r="G69" i="7"/>
  <c r="F69" i="7"/>
  <c r="E69" i="7"/>
  <c r="D69" i="7"/>
  <c r="C69" i="7"/>
  <c r="AA68" i="7"/>
  <c r="Z68" i="7"/>
  <c r="U68" i="7"/>
  <c r="O68" i="7"/>
  <c r="N68" i="7"/>
  <c r="M68" i="7"/>
  <c r="L68" i="7"/>
  <c r="K68" i="7"/>
  <c r="J68" i="7"/>
  <c r="I68" i="7"/>
  <c r="H68" i="7"/>
  <c r="G68" i="7"/>
  <c r="F68" i="7"/>
  <c r="E68" i="7"/>
  <c r="D68" i="7"/>
  <c r="C68" i="7"/>
  <c r="AA67" i="7"/>
  <c r="Z67" i="7"/>
  <c r="X67" i="7"/>
  <c r="Y67" i="7" s="1"/>
  <c r="U67" i="7"/>
  <c r="S67" i="7"/>
  <c r="R67" i="7"/>
  <c r="T67" i="7" s="1"/>
  <c r="Q67" i="7"/>
  <c r="P67" i="7"/>
  <c r="V67" i="7" s="1"/>
  <c r="O67" i="7"/>
  <c r="N67" i="7"/>
  <c r="M67" i="7"/>
  <c r="L67" i="7"/>
  <c r="K67" i="7"/>
  <c r="J67" i="7"/>
  <c r="I67" i="7"/>
  <c r="H67" i="7"/>
  <c r="G67" i="7"/>
  <c r="F67" i="7"/>
  <c r="E67" i="7"/>
  <c r="D67" i="7"/>
  <c r="C67" i="7"/>
  <c r="AA66" i="7"/>
  <c r="Z66" i="7"/>
  <c r="U66" i="7"/>
  <c r="Q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AA65" i="7"/>
  <c r="Z65" i="7"/>
  <c r="X65" i="7"/>
  <c r="Y65" i="7" s="1"/>
  <c r="W65" i="7"/>
  <c r="V65" i="7"/>
  <c r="U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C65" i="7"/>
  <c r="AA64" i="7"/>
  <c r="Z64" i="7"/>
  <c r="U64" i="7"/>
  <c r="S64" i="7"/>
  <c r="Q64" i="7"/>
  <c r="O64" i="7"/>
  <c r="X64" i="7" s="1"/>
  <c r="Y64" i="7" s="1"/>
  <c r="N64" i="7"/>
  <c r="M64" i="7"/>
  <c r="L64" i="7"/>
  <c r="K64" i="7"/>
  <c r="J64" i="7"/>
  <c r="I64" i="7"/>
  <c r="H64" i="7"/>
  <c r="G64" i="7"/>
  <c r="F64" i="7"/>
  <c r="E64" i="7"/>
  <c r="D64" i="7"/>
  <c r="C64" i="7"/>
  <c r="AA63" i="7"/>
  <c r="Z63" i="7"/>
  <c r="U63" i="7"/>
  <c r="R63" i="7"/>
  <c r="T63" i="7" s="1"/>
  <c r="Q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AA62" i="7"/>
  <c r="Z62" i="7"/>
  <c r="X62" i="7"/>
  <c r="Y62" i="7" s="1"/>
  <c r="U62" i="7"/>
  <c r="R62" i="7"/>
  <c r="Q62" i="7"/>
  <c r="S62" i="7" s="1"/>
  <c r="P62" i="7"/>
  <c r="O62" i="7"/>
  <c r="W62" i="7" s="1"/>
  <c r="N62" i="7"/>
  <c r="M62" i="7"/>
  <c r="L62" i="7"/>
  <c r="K62" i="7"/>
  <c r="J62" i="7"/>
  <c r="I62" i="7"/>
  <c r="H62" i="7"/>
  <c r="G62" i="7"/>
  <c r="F62" i="7"/>
  <c r="E62" i="7"/>
  <c r="D62" i="7"/>
  <c r="C62" i="7"/>
  <c r="AA61" i="7"/>
  <c r="Z61" i="7"/>
  <c r="Y61" i="7"/>
  <c r="X61" i="7"/>
  <c r="U61" i="7"/>
  <c r="R61" i="7"/>
  <c r="T61" i="7" s="1"/>
  <c r="Q61" i="7"/>
  <c r="S61" i="7" s="1"/>
  <c r="P61" i="7"/>
  <c r="V61" i="7" s="1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AA60" i="7"/>
  <c r="Z60" i="7"/>
  <c r="U60" i="7"/>
  <c r="R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AA59" i="7"/>
  <c r="Z59" i="7"/>
  <c r="X59" i="7"/>
  <c r="Y59" i="7" s="1"/>
  <c r="U59" i="7"/>
  <c r="S59" i="7"/>
  <c r="R59" i="7"/>
  <c r="T59" i="7" s="1"/>
  <c r="Q59" i="7"/>
  <c r="P59" i="7"/>
  <c r="V59" i="7" s="1"/>
  <c r="O59" i="7"/>
  <c r="W59" i="7" s="1"/>
  <c r="N59" i="7"/>
  <c r="M59" i="7"/>
  <c r="L59" i="7"/>
  <c r="K59" i="7"/>
  <c r="J59" i="7"/>
  <c r="I59" i="7"/>
  <c r="H59" i="7"/>
  <c r="G59" i="7"/>
  <c r="F59" i="7"/>
  <c r="E59" i="7"/>
  <c r="D59" i="7"/>
  <c r="C59" i="7"/>
  <c r="AA58" i="7"/>
  <c r="Z58" i="7"/>
  <c r="U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AA57" i="7"/>
  <c r="Z57" i="7"/>
  <c r="U57" i="7"/>
  <c r="T57" i="7"/>
  <c r="R57" i="7"/>
  <c r="O57" i="7"/>
  <c r="X57" i="7" s="1"/>
  <c r="Y57" i="7" s="1"/>
  <c r="N57" i="7"/>
  <c r="M57" i="7"/>
  <c r="L57" i="7"/>
  <c r="K57" i="7"/>
  <c r="J57" i="7"/>
  <c r="I57" i="7"/>
  <c r="H57" i="7"/>
  <c r="G57" i="7"/>
  <c r="F57" i="7"/>
  <c r="E57" i="7"/>
  <c r="D57" i="7"/>
  <c r="C57" i="7"/>
  <c r="AA56" i="7"/>
  <c r="Z56" i="7"/>
  <c r="X56" i="7"/>
  <c r="Y56" i="7" s="1"/>
  <c r="V56" i="7"/>
  <c r="U56" i="7"/>
  <c r="Q56" i="7"/>
  <c r="S56" i="7" s="1"/>
  <c r="P56" i="7"/>
  <c r="W56" i="7" s="1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AA55" i="7"/>
  <c r="Z55" i="7"/>
  <c r="U55" i="7"/>
  <c r="T55" i="7"/>
  <c r="R55" i="7"/>
  <c r="Q55" i="7"/>
  <c r="P55" i="7"/>
  <c r="W55" i="7" s="1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AA54" i="7"/>
  <c r="Z54" i="7"/>
  <c r="U54" i="7"/>
  <c r="R54" i="7"/>
  <c r="Q54" i="7"/>
  <c r="S54" i="7" s="1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AA53" i="7"/>
  <c r="Z53" i="7"/>
  <c r="Y53" i="7"/>
  <c r="X53" i="7"/>
  <c r="U53" i="7"/>
  <c r="S53" i="7"/>
  <c r="R53" i="7"/>
  <c r="T53" i="7" s="1"/>
  <c r="Q53" i="7"/>
  <c r="P53" i="7"/>
  <c r="V53" i="7" s="1"/>
  <c r="O53" i="7"/>
  <c r="W53" i="7" s="1"/>
  <c r="N53" i="7"/>
  <c r="M53" i="7"/>
  <c r="L53" i="7"/>
  <c r="K53" i="7"/>
  <c r="J53" i="7"/>
  <c r="I53" i="7"/>
  <c r="H53" i="7"/>
  <c r="G53" i="7"/>
  <c r="F53" i="7"/>
  <c r="E53" i="7"/>
  <c r="D53" i="7"/>
  <c r="C53" i="7"/>
  <c r="AA52" i="7"/>
  <c r="Z52" i="7"/>
  <c r="U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AA51" i="7"/>
  <c r="Z51" i="7"/>
  <c r="X51" i="7"/>
  <c r="Y51" i="7" s="1"/>
  <c r="V51" i="7"/>
  <c r="U51" i="7"/>
  <c r="T51" i="7"/>
  <c r="R51" i="7"/>
  <c r="P51" i="7"/>
  <c r="O51" i="7"/>
  <c r="W51" i="7" s="1"/>
  <c r="N51" i="7"/>
  <c r="M51" i="7"/>
  <c r="L51" i="7"/>
  <c r="K51" i="7"/>
  <c r="J51" i="7"/>
  <c r="I51" i="7"/>
  <c r="H51" i="7"/>
  <c r="G51" i="7"/>
  <c r="F51" i="7"/>
  <c r="E51" i="7"/>
  <c r="D51" i="7"/>
  <c r="C51" i="7"/>
  <c r="AA50" i="7"/>
  <c r="Z50" i="7"/>
  <c r="U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AA49" i="7"/>
  <c r="Z49" i="7"/>
  <c r="U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AA48" i="7"/>
  <c r="Z48" i="7"/>
  <c r="X48" i="7"/>
  <c r="Y48" i="7" s="1"/>
  <c r="U48" i="7"/>
  <c r="Q48" i="7"/>
  <c r="S48" i="7" s="1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AA47" i="7"/>
  <c r="Z47" i="7"/>
  <c r="U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AA46" i="7"/>
  <c r="Z46" i="7"/>
  <c r="X46" i="7"/>
  <c r="Y46" i="7" s="1"/>
  <c r="U46" i="7"/>
  <c r="S46" i="7"/>
  <c r="R46" i="7"/>
  <c r="T46" i="7" s="1"/>
  <c r="Q46" i="7"/>
  <c r="P46" i="7"/>
  <c r="O46" i="7"/>
  <c r="W46" i="7" s="1"/>
  <c r="N46" i="7"/>
  <c r="M46" i="7"/>
  <c r="L46" i="7"/>
  <c r="K46" i="7"/>
  <c r="J46" i="7"/>
  <c r="I46" i="7"/>
  <c r="H46" i="7"/>
  <c r="G46" i="7"/>
  <c r="F46" i="7"/>
  <c r="E46" i="7"/>
  <c r="D46" i="7"/>
  <c r="C46" i="7"/>
  <c r="AA45" i="7"/>
  <c r="Z45" i="7"/>
  <c r="U45" i="7"/>
  <c r="T45" i="7"/>
  <c r="R45" i="7"/>
  <c r="Q45" i="7"/>
  <c r="S45" i="7" s="1"/>
  <c r="O45" i="7"/>
  <c r="X45" i="7" s="1"/>
  <c r="Y45" i="7" s="1"/>
  <c r="N45" i="7"/>
  <c r="M45" i="7"/>
  <c r="L45" i="7"/>
  <c r="K45" i="7"/>
  <c r="J45" i="7"/>
  <c r="I45" i="7"/>
  <c r="H45" i="7"/>
  <c r="G45" i="7"/>
  <c r="F45" i="7"/>
  <c r="E45" i="7"/>
  <c r="D45" i="7"/>
  <c r="C45" i="7"/>
  <c r="AA44" i="7"/>
  <c r="Z44" i="7"/>
  <c r="U44" i="7"/>
  <c r="R44" i="7"/>
  <c r="T44" i="7" s="1"/>
  <c r="O44" i="7"/>
  <c r="Q44" i="7" s="1"/>
  <c r="S44" i="7" s="1"/>
  <c r="N44" i="7"/>
  <c r="M44" i="7"/>
  <c r="L44" i="7"/>
  <c r="K44" i="7"/>
  <c r="J44" i="7"/>
  <c r="I44" i="7"/>
  <c r="H44" i="7"/>
  <c r="G44" i="7"/>
  <c r="F44" i="7"/>
  <c r="E44" i="7"/>
  <c r="D44" i="7"/>
  <c r="C44" i="7"/>
  <c r="AA43" i="7"/>
  <c r="Z43" i="7"/>
  <c r="U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AA42" i="7"/>
  <c r="Z42" i="7"/>
  <c r="X42" i="7"/>
  <c r="Y42" i="7" s="1"/>
  <c r="W42" i="7"/>
  <c r="U42" i="7"/>
  <c r="P42" i="7"/>
  <c r="V42" i="7" s="1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AA41" i="7"/>
  <c r="Z41" i="7"/>
  <c r="U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A40" i="7"/>
  <c r="Z40" i="7"/>
  <c r="X40" i="7"/>
  <c r="Y40" i="7" s="1"/>
  <c r="W40" i="7"/>
  <c r="U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AA39" i="7"/>
  <c r="Z39" i="7"/>
  <c r="U39" i="7"/>
  <c r="Q39" i="7"/>
  <c r="P39" i="7"/>
  <c r="W39" i="7" s="1"/>
  <c r="O39" i="7"/>
  <c r="X39" i="7" s="1"/>
  <c r="Y39" i="7" s="1"/>
  <c r="N39" i="7"/>
  <c r="M39" i="7"/>
  <c r="L39" i="7"/>
  <c r="K39" i="7"/>
  <c r="J39" i="7"/>
  <c r="I39" i="7"/>
  <c r="H39" i="7"/>
  <c r="G39" i="7"/>
  <c r="F39" i="7"/>
  <c r="E39" i="7"/>
  <c r="D39" i="7"/>
  <c r="C39" i="7"/>
  <c r="AA38" i="7"/>
  <c r="Z38" i="7"/>
  <c r="Y38" i="7"/>
  <c r="X38" i="7"/>
  <c r="U38" i="7"/>
  <c r="T38" i="7"/>
  <c r="S38" i="7"/>
  <c r="R38" i="7"/>
  <c r="Q38" i="7"/>
  <c r="P38" i="7"/>
  <c r="O38" i="7"/>
  <c r="W38" i="7" s="1"/>
  <c r="N38" i="7"/>
  <c r="M38" i="7"/>
  <c r="L38" i="7"/>
  <c r="K38" i="7"/>
  <c r="J38" i="7"/>
  <c r="I38" i="7"/>
  <c r="H38" i="7"/>
  <c r="G38" i="7"/>
  <c r="F38" i="7"/>
  <c r="E38" i="7"/>
  <c r="D38" i="7"/>
  <c r="C38" i="7"/>
  <c r="AA37" i="7"/>
  <c r="Z37" i="7"/>
  <c r="V37" i="7"/>
  <c r="U37" i="7"/>
  <c r="S37" i="7"/>
  <c r="R37" i="7"/>
  <c r="T37" i="7" s="1"/>
  <c r="Q37" i="7"/>
  <c r="P37" i="7"/>
  <c r="O37" i="7"/>
  <c r="X37" i="7" s="1"/>
  <c r="Y37" i="7" s="1"/>
  <c r="N37" i="7"/>
  <c r="M37" i="7"/>
  <c r="L37" i="7"/>
  <c r="K37" i="7"/>
  <c r="J37" i="7"/>
  <c r="I37" i="7"/>
  <c r="H37" i="7"/>
  <c r="G37" i="7"/>
  <c r="F37" i="7"/>
  <c r="E37" i="7"/>
  <c r="D37" i="7"/>
  <c r="C37" i="7"/>
  <c r="AA36" i="7"/>
  <c r="Z36" i="7"/>
  <c r="U36" i="7"/>
  <c r="T36" i="7"/>
  <c r="R36" i="7"/>
  <c r="O36" i="7"/>
  <c r="Q36" i="7" s="1"/>
  <c r="S36" i="7" s="1"/>
  <c r="N36" i="7"/>
  <c r="M36" i="7"/>
  <c r="L36" i="7"/>
  <c r="K36" i="7"/>
  <c r="J36" i="7"/>
  <c r="I36" i="7"/>
  <c r="H36" i="7"/>
  <c r="G36" i="7"/>
  <c r="F36" i="7"/>
  <c r="E36" i="7"/>
  <c r="D36" i="7"/>
  <c r="C36" i="7"/>
  <c r="AA35" i="7"/>
  <c r="Z35" i="7"/>
  <c r="U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AA34" i="7"/>
  <c r="Z34" i="7"/>
  <c r="U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AA33" i="7"/>
  <c r="Z33" i="7"/>
  <c r="X33" i="7"/>
  <c r="Y33" i="7" s="1"/>
  <c r="U33" i="7"/>
  <c r="Q33" i="7"/>
  <c r="P33" i="7"/>
  <c r="V33" i="7" s="1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AA32" i="7"/>
  <c r="Z32" i="7"/>
  <c r="U32" i="7"/>
  <c r="Q32" i="7"/>
  <c r="P32" i="7"/>
  <c r="W32" i="7" s="1"/>
  <c r="O32" i="7"/>
  <c r="X32" i="7" s="1"/>
  <c r="Y32" i="7" s="1"/>
  <c r="N32" i="7"/>
  <c r="M32" i="7"/>
  <c r="L32" i="7"/>
  <c r="K32" i="7"/>
  <c r="J32" i="7"/>
  <c r="I32" i="7"/>
  <c r="H32" i="7"/>
  <c r="G32" i="7"/>
  <c r="F32" i="7"/>
  <c r="E32" i="7"/>
  <c r="D32" i="7"/>
  <c r="C32" i="7"/>
  <c r="AA31" i="7"/>
  <c r="Z31" i="7"/>
  <c r="U31" i="7"/>
  <c r="O31" i="7"/>
  <c r="X31" i="7" s="1"/>
  <c r="Y31" i="7" s="1"/>
  <c r="N31" i="7"/>
  <c r="M31" i="7"/>
  <c r="L31" i="7"/>
  <c r="K31" i="7"/>
  <c r="J31" i="7"/>
  <c r="I31" i="7"/>
  <c r="H31" i="7"/>
  <c r="G31" i="7"/>
  <c r="F31" i="7"/>
  <c r="E31" i="7"/>
  <c r="D31" i="7"/>
  <c r="C31" i="7"/>
  <c r="AA30" i="7"/>
  <c r="Z30" i="7"/>
  <c r="X30" i="7"/>
  <c r="Y30" i="7" s="1"/>
  <c r="U30" i="7"/>
  <c r="S30" i="7"/>
  <c r="R30" i="7"/>
  <c r="T30" i="7" s="1"/>
  <c r="Q30" i="7"/>
  <c r="P30" i="7"/>
  <c r="O30" i="7"/>
  <c r="W30" i="7" s="1"/>
  <c r="N30" i="7"/>
  <c r="M30" i="7"/>
  <c r="L30" i="7"/>
  <c r="K30" i="7"/>
  <c r="J30" i="7"/>
  <c r="I30" i="7"/>
  <c r="H30" i="7"/>
  <c r="G30" i="7"/>
  <c r="F30" i="7"/>
  <c r="E30" i="7"/>
  <c r="D30" i="7"/>
  <c r="C30" i="7"/>
  <c r="AA29" i="7"/>
  <c r="Z29" i="7"/>
  <c r="U29" i="7"/>
  <c r="T29" i="7"/>
  <c r="R29" i="7"/>
  <c r="Q29" i="7"/>
  <c r="S29" i="7" s="1"/>
  <c r="O29" i="7"/>
  <c r="X29" i="7" s="1"/>
  <c r="Y29" i="7" s="1"/>
  <c r="N29" i="7"/>
  <c r="M29" i="7"/>
  <c r="L29" i="7"/>
  <c r="K29" i="7"/>
  <c r="J29" i="7"/>
  <c r="I29" i="7"/>
  <c r="H29" i="7"/>
  <c r="G29" i="7"/>
  <c r="F29" i="7"/>
  <c r="E29" i="7"/>
  <c r="D29" i="7"/>
  <c r="C29" i="7"/>
  <c r="AA28" i="7"/>
  <c r="Z28" i="7"/>
  <c r="U28" i="7"/>
  <c r="R28" i="7"/>
  <c r="T28" i="7" s="1"/>
  <c r="O28" i="7"/>
  <c r="Q28" i="7" s="1"/>
  <c r="S28" i="7" s="1"/>
  <c r="N28" i="7"/>
  <c r="M28" i="7"/>
  <c r="L28" i="7"/>
  <c r="K28" i="7"/>
  <c r="J28" i="7"/>
  <c r="I28" i="7"/>
  <c r="H28" i="7"/>
  <c r="G28" i="7"/>
  <c r="F28" i="7"/>
  <c r="E28" i="7"/>
  <c r="D28" i="7"/>
  <c r="C28" i="7"/>
  <c r="AA27" i="7"/>
  <c r="Z27" i="7"/>
  <c r="U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AA26" i="7"/>
  <c r="Z26" i="7"/>
  <c r="X26" i="7"/>
  <c r="Y26" i="7" s="1"/>
  <c r="U26" i="7"/>
  <c r="P26" i="7"/>
  <c r="W26" i="7" s="1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A25" i="7"/>
  <c r="Z25" i="7"/>
  <c r="U25" i="7"/>
  <c r="O25" i="7"/>
  <c r="X25" i="7" s="1"/>
  <c r="Y25" i="7" s="1"/>
  <c r="N25" i="7"/>
  <c r="M25" i="7"/>
  <c r="L25" i="7"/>
  <c r="K25" i="7"/>
  <c r="J25" i="7"/>
  <c r="I25" i="7"/>
  <c r="H25" i="7"/>
  <c r="G25" i="7"/>
  <c r="F25" i="7"/>
  <c r="E25" i="7"/>
  <c r="D25" i="7"/>
  <c r="C25" i="7"/>
  <c r="AA24" i="7"/>
  <c r="Z24" i="7"/>
  <c r="X24" i="7"/>
  <c r="Y24" i="7" s="1"/>
  <c r="U24" i="7"/>
  <c r="R24" i="7"/>
  <c r="Q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AA23" i="7"/>
  <c r="Z23" i="7"/>
  <c r="X23" i="7"/>
  <c r="Y23" i="7" s="1"/>
  <c r="U23" i="7"/>
  <c r="R23" i="7"/>
  <c r="Q23" i="7"/>
  <c r="S23" i="7" s="1"/>
  <c r="P23" i="7"/>
  <c r="W23" i="7" s="1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AA22" i="7"/>
  <c r="Z22" i="7"/>
  <c r="Y22" i="7"/>
  <c r="X22" i="7"/>
  <c r="U22" i="7"/>
  <c r="T22" i="7"/>
  <c r="S22" i="7"/>
  <c r="R22" i="7"/>
  <c r="Q22" i="7"/>
  <c r="P22" i="7"/>
  <c r="O22" i="7"/>
  <c r="W22" i="7" s="1"/>
  <c r="N22" i="7"/>
  <c r="M22" i="7"/>
  <c r="L22" i="7"/>
  <c r="K22" i="7"/>
  <c r="J22" i="7"/>
  <c r="I22" i="7"/>
  <c r="H22" i="7"/>
  <c r="G22" i="7"/>
  <c r="F22" i="7"/>
  <c r="E22" i="7"/>
  <c r="D22" i="7"/>
  <c r="C22" i="7"/>
  <c r="AA21" i="7"/>
  <c r="Z21" i="7"/>
  <c r="Y21" i="7"/>
  <c r="X21" i="7"/>
  <c r="V21" i="7"/>
  <c r="U21" i="7"/>
  <c r="T21" i="7"/>
  <c r="S21" i="7"/>
  <c r="R21" i="7"/>
  <c r="Q21" i="7"/>
  <c r="P21" i="7"/>
  <c r="O21" i="7"/>
  <c r="W21" i="7" s="1"/>
  <c r="N21" i="7"/>
  <c r="M21" i="7"/>
  <c r="L21" i="7"/>
  <c r="K21" i="7"/>
  <c r="J21" i="7"/>
  <c r="I21" i="7"/>
  <c r="H21" i="7"/>
  <c r="G21" i="7"/>
  <c r="F21" i="7"/>
  <c r="E21" i="7"/>
  <c r="D21" i="7"/>
  <c r="C21" i="7"/>
  <c r="AA20" i="7"/>
  <c r="Z20" i="7"/>
  <c r="U20" i="7"/>
  <c r="R20" i="7"/>
  <c r="T20" i="7" s="1"/>
  <c r="O20" i="7"/>
  <c r="Q20" i="7" s="1"/>
  <c r="S20" i="7" s="1"/>
  <c r="N20" i="7"/>
  <c r="M20" i="7"/>
  <c r="L20" i="7"/>
  <c r="K20" i="7"/>
  <c r="J20" i="7"/>
  <c r="I20" i="7"/>
  <c r="H20" i="7"/>
  <c r="G20" i="7"/>
  <c r="F20" i="7"/>
  <c r="E20" i="7"/>
  <c r="D20" i="7"/>
  <c r="C20" i="7"/>
  <c r="AA19" i="7"/>
  <c r="Z19" i="7"/>
  <c r="U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AA18" i="7"/>
  <c r="Z18" i="7"/>
  <c r="X18" i="7"/>
  <c r="Y18" i="7" s="1"/>
  <c r="U18" i="7"/>
  <c r="P18" i="7"/>
  <c r="W18" i="7" s="1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A17" i="7"/>
  <c r="Z17" i="7"/>
  <c r="U17" i="7"/>
  <c r="O17" i="7"/>
  <c r="X17" i="7" s="1"/>
  <c r="Y17" i="7" s="1"/>
  <c r="N17" i="7"/>
  <c r="M17" i="7"/>
  <c r="L17" i="7"/>
  <c r="K17" i="7"/>
  <c r="J17" i="7"/>
  <c r="I17" i="7"/>
  <c r="H17" i="7"/>
  <c r="G17" i="7"/>
  <c r="F17" i="7"/>
  <c r="E17" i="7"/>
  <c r="D17" i="7"/>
  <c r="C17" i="7"/>
  <c r="AA16" i="7"/>
  <c r="Z16" i="7"/>
  <c r="X16" i="7"/>
  <c r="Y16" i="7" s="1"/>
  <c r="U16" i="7"/>
  <c r="R16" i="7"/>
  <c r="Q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AA15" i="7"/>
  <c r="Z15" i="7"/>
  <c r="U15" i="7"/>
  <c r="R15" i="7"/>
  <c r="T15" i="7" s="1"/>
  <c r="Q15" i="7"/>
  <c r="O15" i="7"/>
  <c r="S15" i="7" s="1"/>
  <c r="N15" i="7"/>
  <c r="M15" i="7"/>
  <c r="L15" i="7"/>
  <c r="K15" i="7"/>
  <c r="J15" i="7"/>
  <c r="I15" i="7"/>
  <c r="H15" i="7"/>
  <c r="G15" i="7"/>
  <c r="F15" i="7"/>
  <c r="E15" i="7"/>
  <c r="D15" i="7"/>
  <c r="C15" i="7"/>
  <c r="AA14" i="7"/>
  <c r="Z14" i="7"/>
  <c r="X14" i="7"/>
  <c r="Y14" i="7" s="1"/>
  <c r="U14" i="7"/>
  <c r="T14" i="7"/>
  <c r="R14" i="7"/>
  <c r="Q14" i="7"/>
  <c r="S14" i="7" s="1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AA13" i="7"/>
  <c r="Z13" i="7"/>
  <c r="Y13" i="7"/>
  <c r="X13" i="7"/>
  <c r="U13" i="7"/>
  <c r="T13" i="7"/>
  <c r="R13" i="7"/>
  <c r="Q13" i="7"/>
  <c r="S13" i="7" s="1"/>
  <c r="P13" i="7"/>
  <c r="V13" i="7" s="1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AA12" i="7"/>
  <c r="Z12" i="7"/>
  <c r="U12" i="7"/>
  <c r="R12" i="7"/>
  <c r="T12" i="7" s="1"/>
  <c r="Q12" i="7"/>
  <c r="O12" i="7"/>
  <c r="X12" i="7" s="1"/>
  <c r="Y12" i="7" s="1"/>
  <c r="N12" i="7"/>
  <c r="M12" i="7"/>
  <c r="L12" i="7"/>
  <c r="K12" i="7"/>
  <c r="J12" i="7"/>
  <c r="I12" i="7"/>
  <c r="H12" i="7"/>
  <c r="G12" i="7"/>
  <c r="F12" i="7"/>
  <c r="E12" i="7"/>
  <c r="D12" i="7"/>
  <c r="C12" i="7"/>
  <c r="AA11" i="7"/>
  <c r="Z11" i="7"/>
  <c r="U11" i="7"/>
  <c r="R11" i="7"/>
  <c r="O11" i="7"/>
  <c r="Q11" i="7" s="1"/>
  <c r="S11" i="7" s="1"/>
  <c r="N11" i="7"/>
  <c r="M11" i="7"/>
  <c r="L11" i="7"/>
  <c r="K11" i="7"/>
  <c r="J11" i="7"/>
  <c r="I11" i="7"/>
  <c r="H11" i="7"/>
  <c r="G11" i="7"/>
  <c r="F11" i="7"/>
  <c r="E11" i="7"/>
  <c r="D11" i="7"/>
  <c r="C11" i="7"/>
  <c r="O10" i="7"/>
  <c r="J10" i="7"/>
  <c r="N10" i="7" s="1"/>
  <c r="I10" i="7"/>
  <c r="M10" i="7" s="1"/>
  <c r="H10" i="7"/>
  <c r="K10" i="7" s="1"/>
  <c r="G10" i="7"/>
  <c r="F10" i="7"/>
  <c r="E10" i="7"/>
  <c r="D10" i="7"/>
  <c r="C10" i="7"/>
  <c r="P9" i="7"/>
  <c r="O9" i="7"/>
  <c r="K9" i="7"/>
  <c r="J9" i="7"/>
  <c r="N9" i="7" s="1"/>
  <c r="I9" i="7"/>
  <c r="M9" i="7" s="1"/>
  <c r="H9" i="7"/>
  <c r="G9" i="7"/>
  <c r="F9" i="7"/>
  <c r="E9" i="7"/>
  <c r="D9" i="7"/>
  <c r="C9" i="7"/>
  <c r="Z8" i="7"/>
  <c r="AA8" i="7" s="1"/>
  <c r="Y8" i="7"/>
  <c r="X8" i="7"/>
  <c r="R8" i="7"/>
  <c r="T8" i="7" s="1"/>
  <c r="P8" i="7"/>
  <c r="O8" i="7"/>
  <c r="W8" i="7" s="1"/>
  <c r="L8" i="7"/>
  <c r="R9" i="7" s="1"/>
  <c r="J8" i="7"/>
  <c r="N8" i="7" s="1"/>
  <c r="I8" i="7"/>
  <c r="M8" i="7" s="1"/>
  <c r="H8" i="7"/>
  <c r="K8" i="7" s="1"/>
  <c r="G8" i="7"/>
  <c r="V8" i="7" s="1"/>
  <c r="F8" i="7"/>
  <c r="E8" i="7"/>
  <c r="D8" i="7"/>
  <c r="C8" i="7"/>
  <c r="O7" i="7"/>
  <c r="M7" i="7"/>
  <c r="K7" i="7"/>
  <c r="J7" i="7"/>
  <c r="N7" i="7" s="1"/>
  <c r="I7" i="7"/>
  <c r="L7" i="7" s="1"/>
  <c r="H7" i="7"/>
  <c r="G7" i="7"/>
  <c r="F7" i="7"/>
  <c r="E7" i="7"/>
  <c r="D7" i="7"/>
  <c r="C7" i="7"/>
  <c r="O6" i="7"/>
  <c r="J6" i="7"/>
  <c r="I6" i="7"/>
  <c r="M6" i="7" s="1"/>
  <c r="H6" i="7"/>
  <c r="G6" i="7"/>
  <c r="K6" i="7" s="1"/>
  <c r="F6" i="7"/>
  <c r="E6" i="7"/>
  <c r="D6" i="7"/>
  <c r="C6" i="7"/>
  <c r="O5" i="7"/>
  <c r="M5" i="7"/>
  <c r="J5" i="7"/>
  <c r="N5" i="7" s="1"/>
  <c r="I5" i="7"/>
  <c r="H5" i="7"/>
  <c r="K5" i="7" s="1"/>
  <c r="G5" i="7"/>
  <c r="L5" i="7" s="1"/>
  <c r="F5" i="7"/>
  <c r="E5" i="7"/>
  <c r="D5" i="7"/>
  <c r="C5" i="7"/>
  <c r="P4" i="7"/>
  <c r="O4" i="7"/>
  <c r="N4" i="7"/>
  <c r="J4" i="7"/>
  <c r="I4" i="7"/>
  <c r="M4" i="7" s="1"/>
  <c r="H4" i="7"/>
  <c r="K4" i="7" s="1"/>
  <c r="V4" i="7" s="1"/>
  <c r="G4" i="7"/>
  <c r="F4" i="7"/>
  <c r="E4" i="7"/>
  <c r="D4" i="7"/>
  <c r="C4" i="7"/>
  <c r="O3" i="7"/>
  <c r="J3" i="7"/>
  <c r="N3" i="7" s="1"/>
  <c r="I3" i="7"/>
  <c r="M3" i="7" s="1"/>
  <c r="H3" i="7"/>
  <c r="K3" i="7" s="1"/>
  <c r="G3" i="7"/>
  <c r="F3" i="7"/>
  <c r="E3" i="7"/>
  <c r="D3" i="7"/>
  <c r="C3" i="7"/>
  <c r="Z2" i="7"/>
  <c r="AA2" i="7" s="1"/>
  <c r="X2" i="7"/>
  <c r="Y2" i="7" s="1"/>
  <c r="P2" i="7"/>
  <c r="O2" i="7"/>
  <c r="Q2" i="7" s="1"/>
  <c r="S2" i="7" s="1"/>
  <c r="J2" i="7"/>
  <c r="N2" i="7" s="1"/>
  <c r="I2" i="7"/>
  <c r="M2" i="7" s="1"/>
  <c r="H2" i="7"/>
  <c r="K2" i="7" s="1"/>
  <c r="Q4" i="7" s="1"/>
  <c r="S4" i="7" s="1"/>
  <c r="G2" i="7"/>
  <c r="F2" i="7"/>
  <c r="E2" i="7"/>
  <c r="D2" i="7"/>
  <c r="C2" i="7"/>
  <c r="P64" i="6"/>
  <c r="O64" i="6"/>
  <c r="N64" i="6"/>
  <c r="M64" i="6"/>
  <c r="P63" i="6"/>
  <c r="O63" i="6"/>
  <c r="N63" i="6"/>
  <c r="M63" i="6"/>
  <c r="P62" i="6"/>
  <c r="O62" i="6"/>
  <c r="N62" i="6"/>
  <c r="M62" i="6"/>
  <c r="P61" i="6"/>
  <c r="O61" i="6"/>
  <c r="N61" i="6"/>
  <c r="M61" i="6"/>
  <c r="P60" i="6"/>
  <c r="O60" i="6"/>
  <c r="N60" i="6"/>
  <c r="M60" i="6"/>
  <c r="P59" i="6"/>
  <c r="O59" i="6"/>
  <c r="N59" i="6"/>
  <c r="M59" i="6"/>
  <c r="P58" i="6"/>
  <c r="O58" i="6"/>
  <c r="N58" i="6"/>
  <c r="M58" i="6"/>
  <c r="P57" i="6"/>
  <c r="O57" i="6"/>
  <c r="N57" i="6"/>
  <c r="M57" i="6"/>
  <c r="P56" i="6"/>
  <c r="O56" i="6"/>
  <c r="N56" i="6"/>
  <c r="M56" i="6"/>
  <c r="P55" i="6"/>
  <c r="O55" i="6"/>
  <c r="N55" i="6"/>
  <c r="M55" i="6"/>
  <c r="P54" i="6"/>
  <c r="O54" i="6"/>
  <c r="N54" i="6"/>
  <c r="M54" i="6"/>
  <c r="P53" i="6"/>
  <c r="O53" i="6"/>
  <c r="N53" i="6"/>
  <c r="M53" i="6"/>
  <c r="P52" i="6"/>
  <c r="O52" i="6"/>
  <c r="N52" i="6"/>
  <c r="M52" i="6"/>
  <c r="P51" i="6"/>
  <c r="O51" i="6"/>
  <c r="N51" i="6"/>
  <c r="M51" i="6"/>
  <c r="P50" i="6"/>
  <c r="O50" i="6"/>
  <c r="N50" i="6"/>
  <c r="M50" i="6"/>
  <c r="P49" i="6"/>
  <c r="O49" i="6"/>
  <c r="N49" i="6"/>
  <c r="M49" i="6"/>
  <c r="P48" i="6"/>
  <c r="O48" i="6"/>
  <c r="N48" i="6"/>
  <c r="M48" i="6"/>
  <c r="P47" i="6"/>
  <c r="O47" i="6"/>
  <c r="N47" i="6"/>
  <c r="M47" i="6"/>
  <c r="P46" i="6"/>
  <c r="O46" i="6"/>
  <c r="N46" i="6"/>
  <c r="M46" i="6"/>
  <c r="P45" i="6"/>
  <c r="O45" i="6"/>
  <c r="N45" i="6"/>
  <c r="M45" i="6"/>
  <c r="P44" i="6"/>
  <c r="O44" i="6"/>
  <c r="N44" i="6"/>
  <c r="M44" i="6"/>
  <c r="P43" i="6"/>
  <c r="O43" i="6"/>
  <c r="N43" i="6"/>
  <c r="M43" i="6"/>
  <c r="P42" i="6"/>
  <c r="O42" i="6"/>
  <c r="N42" i="6"/>
  <c r="M42" i="6"/>
  <c r="P41" i="6"/>
  <c r="O41" i="6"/>
  <c r="N41" i="6"/>
  <c r="M41" i="6"/>
  <c r="P40" i="6"/>
  <c r="O40" i="6"/>
  <c r="N40" i="6"/>
  <c r="M40" i="6"/>
  <c r="P39" i="6"/>
  <c r="O39" i="6"/>
  <c r="N39" i="6"/>
  <c r="M39" i="6"/>
  <c r="P38" i="6"/>
  <c r="O38" i="6"/>
  <c r="N38" i="6"/>
  <c r="M38" i="6"/>
  <c r="P37" i="6"/>
  <c r="O37" i="6"/>
  <c r="N37" i="6"/>
  <c r="M37" i="6"/>
  <c r="P36" i="6"/>
  <c r="O36" i="6"/>
  <c r="N36" i="6"/>
  <c r="M36" i="6"/>
  <c r="P35" i="6"/>
  <c r="O35" i="6"/>
  <c r="N35" i="6"/>
  <c r="M35" i="6"/>
  <c r="P34" i="6"/>
  <c r="O34" i="6"/>
  <c r="N34" i="6"/>
  <c r="M34" i="6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2" i="6"/>
  <c r="O2" i="6"/>
  <c r="N2" i="6"/>
  <c r="M2" i="6"/>
  <c r="S4" i="4"/>
  <c r="S3" i="4"/>
  <c r="S2" i="4"/>
  <c r="N5" i="3"/>
  <c r="N4" i="3"/>
  <c r="N3" i="3"/>
  <c r="N2" i="3"/>
  <c r="Q9" i="7" l="1"/>
  <c r="S9" i="7" s="1"/>
  <c r="U9" i="7" s="1"/>
  <c r="Q8" i="7"/>
  <c r="S8" i="7" s="1"/>
  <c r="U8" i="7" s="1"/>
  <c r="Q7" i="7"/>
  <c r="S7" i="7" s="1"/>
  <c r="U7" i="7" s="1"/>
  <c r="Q6" i="7"/>
  <c r="S6" i="7" s="1"/>
  <c r="U6" i="7" s="1"/>
  <c r="W7" i="7"/>
  <c r="R7" i="7"/>
  <c r="T7" i="7" s="1"/>
  <c r="R6" i="7"/>
  <c r="T6" i="7" s="1"/>
  <c r="L9" i="7"/>
  <c r="T9" i="7" s="1"/>
  <c r="S10" i="7"/>
  <c r="U10" i="7" s="1"/>
  <c r="R19" i="7"/>
  <c r="Q19" i="7"/>
  <c r="S19" i="7" s="1"/>
  <c r="X19" i="7"/>
  <c r="Y19" i="7" s="1"/>
  <c r="P19" i="7"/>
  <c r="V19" i="7" s="1"/>
  <c r="R27" i="7"/>
  <c r="T27" i="7" s="1"/>
  <c r="Q27" i="7"/>
  <c r="X27" i="7"/>
  <c r="Y27" i="7" s="1"/>
  <c r="P27" i="7"/>
  <c r="V27" i="7" s="1"/>
  <c r="V32" i="7"/>
  <c r="S34" i="7"/>
  <c r="R34" i="7"/>
  <c r="Q34" i="7"/>
  <c r="T47" i="7"/>
  <c r="X52" i="7"/>
  <c r="Y52" i="7" s="1"/>
  <c r="P52" i="7"/>
  <c r="W52" i="7" s="1"/>
  <c r="S52" i="7"/>
  <c r="X82" i="7"/>
  <c r="Y82" i="7" s="1"/>
  <c r="P82" i="7"/>
  <c r="W82" i="7" s="1"/>
  <c r="R82" i="7"/>
  <c r="Q82" i="7"/>
  <c r="J16" i="10"/>
  <c r="V6" i="7"/>
  <c r="X6" i="7" s="1"/>
  <c r="Y6" i="7" s="1"/>
  <c r="Z6" i="7" s="1"/>
  <c r="AA6" i="7" s="1"/>
  <c r="X5" i="7"/>
  <c r="Y5" i="7" s="1"/>
  <c r="J10" i="10"/>
  <c r="J6" i="10"/>
  <c r="J14" i="10"/>
  <c r="J4" i="10"/>
  <c r="J8" i="10"/>
  <c r="L2" i="7"/>
  <c r="S3" i="7"/>
  <c r="Q5" i="7"/>
  <c r="S5" i="7" s="1"/>
  <c r="U5" i="7" s="1"/>
  <c r="P6" i="7"/>
  <c r="L10" i="7"/>
  <c r="S27" i="7"/>
  <c r="P34" i="7"/>
  <c r="V34" i="7" s="1"/>
  <c r="T41" i="7"/>
  <c r="R41" i="7"/>
  <c r="P47" i="7"/>
  <c r="V47" i="7" s="1"/>
  <c r="Q52" i="7"/>
  <c r="S82" i="7"/>
  <c r="X95" i="7"/>
  <c r="Y95" i="7" s="1"/>
  <c r="T95" i="7"/>
  <c r="P95" i="7"/>
  <c r="V95" i="7" s="1"/>
  <c r="Q3" i="7"/>
  <c r="R3" i="7"/>
  <c r="P5" i="7"/>
  <c r="W5" i="7" s="1"/>
  <c r="L3" i="7"/>
  <c r="T3" i="7"/>
  <c r="U3" i="7" s="1"/>
  <c r="R5" i="7"/>
  <c r="T5" i="7" s="1"/>
  <c r="Z5" i="7"/>
  <c r="AA5" i="7" s="1"/>
  <c r="P7" i="7"/>
  <c r="V7" i="7" s="1"/>
  <c r="X7" i="7" s="1"/>
  <c r="Y7" i="7" s="1"/>
  <c r="Z7" i="7" s="1"/>
  <c r="AA7" i="7" s="1"/>
  <c r="T11" i="7"/>
  <c r="S12" i="7"/>
  <c r="T19" i="7"/>
  <c r="W31" i="7"/>
  <c r="S33" i="7"/>
  <c r="R33" i="7"/>
  <c r="T33" i="7" s="1"/>
  <c r="T34" i="7"/>
  <c r="T40" i="7"/>
  <c r="S40" i="7"/>
  <c r="P41" i="7"/>
  <c r="Q47" i="7"/>
  <c r="S47" i="7" s="1"/>
  <c r="R52" i="7"/>
  <c r="T52" i="7" s="1"/>
  <c r="T54" i="7"/>
  <c r="V54" i="7"/>
  <c r="X54" i="7"/>
  <c r="Y54" i="7" s="1"/>
  <c r="W54" i="7"/>
  <c r="R80" i="7"/>
  <c r="T80" i="7" s="1"/>
  <c r="S80" i="7"/>
  <c r="Q80" i="7"/>
  <c r="P80" i="7"/>
  <c r="V80" i="7" s="1"/>
  <c r="W80" i="7"/>
  <c r="T82" i="7"/>
  <c r="X90" i="7"/>
  <c r="Y90" i="7" s="1"/>
  <c r="P90" i="7"/>
  <c r="W90" i="7" s="1"/>
  <c r="S90" i="7"/>
  <c r="R90" i="7"/>
  <c r="T90" i="7"/>
  <c r="Q95" i="7"/>
  <c r="S95" i="7" s="1"/>
  <c r="N6" i="7"/>
  <c r="V2" i="7"/>
  <c r="L4" i="7"/>
  <c r="S18" i="7"/>
  <c r="R18" i="7"/>
  <c r="T18" i="7" s="1"/>
  <c r="Q18" i="7"/>
  <c r="S26" i="7"/>
  <c r="R26" i="7"/>
  <c r="T26" i="7" s="1"/>
  <c r="Q26" i="7"/>
  <c r="S32" i="7"/>
  <c r="V39" i="7"/>
  <c r="T39" i="7"/>
  <c r="Q41" i="7"/>
  <c r="S41" i="7" s="1"/>
  <c r="R47" i="7"/>
  <c r="X66" i="7"/>
  <c r="Y66" i="7" s="1"/>
  <c r="P66" i="7"/>
  <c r="R66" i="7"/>
  <c r="T66" i="7" s="1"/>
  <c r="S66" i="7"/>
  <c r="W75" i="7"/>
  <c r="R95" i="7"/>
  <c r="X98" i="7"/>
  <c r="Y98" i="7" s="1"/>
  <c r="P98" i="7"/>
  <c r="W98" i="7" s="1"/>
  <c r="R98" i="7"/>
  <c r="T98" i="7"/>
  <c r="Q98" i="7"/>
  <c r="S98" i="7" s="1"/>
  <c r="L6" i="7"/>
  <c r="W2" i="7"/>
  <c r="V3" i="7"/>
  <c r="T31" i="7"/>
  <c r="R43" i="7"/>
  <c r="T43" i="7" s="1"/>
  <c r="Q43" i="7"/>
  <c r="X43" i="7"/>
  <c r="Y43" i="7" s="1"/>
  <c r="P43" i="7"/>
  <c r="W43" i="7" s="1"/>
  <c r="Q49" i="7"/>
  <c r="S49" i="7" s="1"/>
  <c r="X49" i="7"/>
  <c r="Y49" i="7" s="1"/>
  <c r="W49" i="7"/>
  <c r="V49" i="7"/>
  <c r="P10" i="7"/>
  <c r="W10" i="7" s="1"/>
  <c r="W11" i="7"/>
  <c r="S17" i="7"/>
  <c r="R17" i="7"/>
  <c r="T17" i="7" s="1"/>
  <c r="W19" i="7"/>
  <c r="T25" i="7"/>
  <c r="S25" i="7"/>
  <c r="R25" i="7"/>
  <c r="P31" i="7"/>
  <c r="V31" i="7" s="1"/>
  <c r="W34" i="7"/>
  <c r="R35" i="7"/>
  <c r="Q35" i="7"/>
  <c r="X35" i="7"/>
  <c r="Y35" i="7" s="1"/>
  <c r="P35" i="7"/>
  <c r="V35" i="7" s="1"/>
  <c r="V41" i="7"/>
  <c r="S43" i="7"/>
  <c r="P49" i="7"/>
  <c r="X58" i="7"/>
  <c r="Y58" i="7" s="1"/>
  <c r="P58" i="7"/>
  <c r="W58" i="7" s="1"/>
  <c r="R58" i="7"/>
  <c r="T58" i="7"/>
  <c r="S58" i="7"/>
  <c r="Q58" i="7"/>
  <c r="X68" i="7"/>
  <c r="Y68" i="7" s="1"/>
  <c r="P68" i="7"/>
  <c r="V68" i="7" s="1"/>
  <c r="W68" i="7"/>
  <c r="Q73" i="7"/>
  <c r="S73" i="7"/>
  <c r="T73" i="7"/>
  <c r="R73" i="7"/>
  <c r="P73" i="7"/>
  <c r="W73" i="7" s="1"/>
  <c r="Q81" i="7"/>
  <c r="S81" i="7"/>
  <c r="R81" i="7"/>
  <c r="T81" i="7" s="1"/>
  <c r="X81" i="7"/>
  <c r="Y81" i="7" s="1"/>
  <c r="P3" i="7"/>
  <c r="W3" i="7" s="1"/>
  <c r="X3" i="7" s="1"/>
  <c r="Y3" i="7" s="1"/>
  <c r="Z3" i="7" s="1"/>
  <c r="AA3" i="7" s="1"/>
  <c r="Q10" i="7"/>
  <c r="P11" i="7"/>
  <c r="V11" i="7" s="1"/>
  <c r="X11" i="7"/>
  <c r="Y11" i="7" s="1"/>
  <c r="W12" i="7"/>
  <c r="X15" i="7"/>
  <c r="Y15" i="7" s="1"/>
  <c r="T16" i="7"/>
  <c r="S16" i="7"/>
  <c r="P17" i="7"/>
  <c r="V17" i="7" s="1"/>
  <c r="T24" i="7"/>
  <c r="S24" i="7"/>
  <c r="P25" i="7"/>
  <c r="V25" i="7" s="1"/>
  <c r="Q31" i="7"/>
  <c r="S31" i="7" s="1"/>
  <c r="R32" i="7"/>
  <c r="T32" i="7" s="1"/>
  <c r="X34" i="7"/>
  <c r="Y34" i="7" s="1"/>
  <c r="S35" i="7"/>
  <c r="R39" i="7"/>
  <c r="W41" i="7"/>
  <c r="W47" i="7"/>
  <c r="R49" i="7"/>
  <c r="V60" i="7"/>
  <c r="X60" i="7"/>
  <c r="Y60" i="7" s="1"/>
  <c r="P60" i="7"/>
  <c r="W60" i="7"/>
  <c r="T60" i="7"/>
  <c r="V66" i="7"/>
  <c r="Q68" i="7"/>
  <c r="S68" i="7" s="1"/>
  <c r="P81" i="7"/>
  <c r="R10" i="7"/>
  <c r="T10" i="7" s="1"/>
  <c r="P12" i="7"/>
  <c r="V12" i="7" s="1"/>
  <c r="W13" i="7"/>
  <c r="W14" i="7"/>
  <c r="V14" i="7"/>
  <c r="P15" i="7"/>
  <c r="W15" i="7" s="1"/>
  <c r="P16" i="7"/>
  <c r="Q17" i="7"/>
  <c r="V18" i="7"/>
  <c r="V23" i="7"/>
  <c r="T23" i="7"/>
  <c r="P24" i="7"/>
  <c r="Q25" i="7"/>
  <c r="V26" i="7"/>
  <c r="R31" i="7"/>
  <c r="W33" i="7"/>
  <c r="T35" i="7"/>
  <c r="S39" i="7"/>
  <c r="V40" i="7"/>
  <c r="X41" i="7"/>
  <c r="Y41" i="7" s="1"/>
  <c r="S42" i="7"/>
  <c r="R42" i="7"/>
  <c r="T42" i="7" s="1"/>
  <c r="Q42" i="7"/>
  <c r="X47" i="7"/>
  <c r="Y47" i="7" s="1"/>
  <c r="R48" i="7"/>
  <c r="T48" i="7" s="1"/>
  <c r="W48" i="7"/>
  <c r="V48" i="7"/>
  <c r="T49" i="7"/>
  <c r="V55" i="7"/>
  <c r="Q60" i="7"/>
  <c r="S60" i="7" s="1"/>
  <c r="W66" i="7"/>
  <c r="W67" i="7"/>
  <c r="R68" i="7"/>
  <c r="T68" i="7" s="1"/>
  <c r="S79" i="7"/>
  <c r="R79" i="7"/>
  <c r="T79" i="7" s="1"/>
  <c r="Q79" i="7"/>
  <c r="P79" i="7"/>
  <c r="W79" i="7" s="1"/>
  <c r="V79" i="7"/>
  <c r="V87" i="7"/>
  <c r="X87" i="7"/>
  <c r="Y87" i="7" s="1"/>
  <c r="W87" i="7"/>
  <c r="Q87" i="7"/>
  <c r="S87" i="7" s="1"/>
  <c r="V88" i="7"/>
  <c r="X74" i="7"/>
  <c r="Y74" i="7" s="1"/>
  <c r="P74" i="7"/>
  <c r="W74" i="7" s="1"/>
  <c r="R74" i="7"/>
  <c r="Q96" i="7"/>
  <c r="S96" i="7" s="1"/>
  <c r="W36" i="7"/>
  <c r="Q65" i="7"/>
  <c r="S65" i="7"/>
  <c r="X71" i="7"/>
  <c r="Y71" i="7" s="1"/>
  <c r="R72" i="7"/>
  <c r="T72" i="7"/>
  <c r="T74" i="7"/>
  <c r="W77" i="7"/>
  <c r="T78" i="7"/>
  <c r="V78" i="7"/>
  <c r="V96" i="7"/>
  <c r="P20" i="7"/>
  <c r="V20" i="7" s="1"/>
  <c r="X20" i="7"/>
  <c r="Y20" i="7" s="1"/>
  <c r="V22" i="7"/>
  <c r="P28" i="7"/>
  <c r="V28" i="7" s="1"/>
  <c r="X28" i="7"/>
  <c r="Y28" i="7" s="1"/>
  <c r="V30" i="7"/>
  <c r="P36" i="7"/>
  <c r="V36" i="7" s="1"/>
  <c r="X36" i="7"/>
  <c r="Y36" i="7" s="1"/>
  <c r="W37" i="7"/>
  <c r="V38" i="7"/>
  <c r="P44" i="7"/>
  <c r="V44" i="7" s="1"/>
  <c r="X44" i="7"/>
  <c r="Y44" i="7" s="1"/>
  <c r="W45" i="7"/>
  <c r="V46" i="7"/>
  <c r="X50" i="7"/>
  <c r="Y50" i="7" s="1"/>
  <c r="P50" i="7"/>
  <c r="R50" i="7"/>
  <c r="T50" i="7" s="1"/>
  <c r="Q57" i="7"/>
  <c r="S57" i="7"/>
  <c r="S63" i="7"/>
  <c r="X63" i="7"/>
  <c r="Y63" i="7" s="1"/>
  <c r="R64" i="7"/>
  <c r="T64" i="7" s="1"/>
  <c r="T70" i="7"/>
  <c r="V84" i="7"/>
  <c r="Q84" i="7"/>
  <c r="S84" i="7" s="1"/>
  <c r="X84" i="7"/>
  <c r="Y84" i="7" s="1"/>
  <c r="P84" i="7"/>
  <c r="W84" i="7" s="1"/>
  <c r="Q89" i="7"/>
  <c r="S89" i="7" s="1"/>
  <c r="T89" i="7"/>
  <c r="W96" i="7"/>
  <c r="J17" i="10"/>
  <c r="J15" i="10"/>
  <c r="J13" i="10"/>
  <c r="J11" i="10"/>
  <c r="J9" i="10"/>
  <c r="J7" i="10"/>
  <c r="A7" i="10"/>
  <c r="J5" i="10"/>
  <c r="A5" i="10"/>
  <c r="P29" i="7"/>
  <c r="V29" i="7" s="1"/>
  <c r="P45" i="7"/>
  <c r="V45" i="7" s="1"/>
  <c r="Q50" i="7"/>
  <c r="S50" i="7" s="1"/>
  <c r="S55" i="7"/>
  <c r="X55" i="7"/>
  <c r="Y55" i="7" s="1"/>
  <c r="R56" i="7"/>
  <c r="T56" i="7" s="1"/>
  <c r="P57" i="7"/>
  <c r="W61" i="7"/>
  <c r="T62" i="7"/>
  <c r="V62" i="7"/>
  <c r="P63" i="7"/>
  <c r="V63" i="7" s="1"/>
  <c r="P64" i="7"/>
  <c r="R65" i="7"/>
  <c r="T65" i="7" s="1"/>
  <c r="P70" i="7"/>
  <c r="W70" i="7" s="1"/>
  <c r="Q71" i="7"/>
  <c r="S71" i="7" s="1"/>
  <c r="Q72" i="7"/>
  <c r="S72" i="7" s="1"/>
  <c r="V76" i="7"/>
  <c r="X76" i="7"/>
  <c r="Y76" i="7" s="1"/>
  <c r="P76" i="7"/>
  <c r="W76" i="7" s="1"/>
  <c r="Q78" i="7"/>
  <c r="S78" i="7" s="1"/>
  <c r="W83" i="7"/>
  <c r="R84" i="7"/>
  <c r="T84" i="7" s="1"/>
  <c r="R88" i="7"/>
  <c r="T88" i="7" s="1"/>
  <c r="P89" i="7"/>
  <c r="V92" i="7"/>
  <c r="Q92" i="7"/>
  <c r="S92" i="7" s="1"/>
  <c r="X92" i="7"/>
  <c r="Y92" i="7" s="1"/>
  <c r="P92" i="7"/>
  <c r="W92" i="7" s="1"/>
  <c r="Q97" i="7"/>
  <c r="S97" i="7" s="1"/>
  <c r="T97" i="7"/>
  <c r="A4" i="10"/>
  <c r="J12" i="10"/>
  <c r="R96" i="7"/>
  <c r="T96" i="7"/>
  <c r="B6" i="10"/>
  <c r="B13" i="11" s="1"/>
  <c r="D6" i="10"/>
  <c r="D13" i="11" s="1"/>
  <c r="A13" i="11"/>
  <c r="C6" i="10"/>
  <c r="C13" i="11" s="1"/>
  <c r="E3" i="11"/>
  <c r="E6" i="11"/>
  <c r="C6" i="11"/>
  <c r="A6" i="11"/>
  <c r="H3" i="11"/>
  <c r="Q51" i="7"/>
  <c r="S51" i="7" s="1"/>
  <c r="V86" i="7"/>
  <c r="V94" i="7"/>
  <c r="P100" i="7"/>
  <c r="V100" i="7" s="1"/>
  <c r="X100" i="7"/>
  <c r="Y100" i="7" s="1"/>
  <c r="W86" i="7"/>
  <c r="W94" i="7"/>
  <c r="Q100" i="7"/>
  <c r="S100" i="7" s="1"/>
  <c r="R100" i="7"/>
  <c r="T100" i="7" s="1"/>
  <c r="K12" i="10" l="1"/>
  <c r="D27" i="11"/>
  <c r="C27" i="11"/>
  <c r="B27" i="11"/>
  <c r="M12" i="10"/>
  <c r="A27" i="11"/>
  <c r="L12" i="10"/>
  <c r="A24" i="11"/>
  <c r="K9" i="10"/>
  <c r="B24" i="11" s="1"/>
  <c r="M9" i="10"/>
  <c r="D24" i="11" s="1"/>
  <c r="L9" i="10"/>
  <c r="C24" i="11" s="1"/>
  <c r="W25" i="7"/>
  <c r="K14" i="10"/>
  <c r="D29" i="11"/>
  <c r="C29" i="11"/>
  <c r="B29" i="11"/>
  <c r="M14" i="10"/>
  <c r="A29" i="11"/>
  <c r="L14" i="10"/>
  <c r="V82" i="7"/>
  <c r="V5" i="7"/>
  <c r="A11" i="11"/>
  <c r="B4" i="10"/>
  <c r="H11" i="11"/>
  <c r="G11" i="11"/>
  <c r="E4" i="10"/>
  <c r="E11" i="11" s="1"/>
  <c r="D4" i="10"/>
  <c r="D11" i="11" s="1"/>
  <c r="B11" i="11"/>
  <c r="C4" i="10"/>
  <c r="C11" i="11" s="1"/>
  <c r="G4" i="10"/>
  <c r="H4" i="10"/>
  <c r="V89" i="7"/>
  <c r="W89" i="7"/>
  <c r="D26" i="11"/>
  <c r="C26" i="11"/>
  <c r="B26" i="11"/>
  <c r="A26" i="11"/>
  <c r="K11" i="10"/>
  <c r="M11" i="10"/>
  <c r="L11" i="10"/>
  <c r="W29" i="7"/>
  <c r="W81" i="7"/>
  <c r="V81" i="7"/>
  <c r="K6" i="10"/>
  <c r="B21" i="11" s="1"/>
  <c r="D21" i="11"/>
  <c r="C21" i="11"/>
  <c r="M6" i="10"/>
  <c r="A21" i="11"/>
  <c r="L6" i="10"/>
  <c r="W100" i="7"/>
  <c r="V74" i="7"/>
  <c r="D28" i="11"/>
  <c r="C28" i="11"/>
  <c r="B28" i="11"/>
  <c r="A28" i="11"/>
  <c r="K13" i="10"/>
  <c r="L13" i="10"/>
  <c r="M13" i="10"/>
  <c r="W44" i="7"/>
  <c r="V58" i="7"/>
  <c r="W16" i="7"/>
  <c r="V16" i="7"/>
  <c r="V15" i="7"/>
  <c r="W17" i="7"/>
  <c r="W95" i="7"/>
  <c r="K10" i="10"/>
  <c r="B25" i="11" s="1"/>
  <c r="D25" i="11"/>
  <c r="M10" i="10"/>
  <c r="A25" i="11"/>
  <c r="L10" i="10"/>
  <c r="C25" i="11" s="1"/>
  <c r="V52" i="7"/>
  <c r="E6" i="10"/>
  <c r="E13" i="11" s="1"/>
  <c r="H12" i="11"/>
  <c r="F5" i="10"/>
  <c r="F12" i="11"/>
  <c r="B5" i="10"/>
  <c r="C12" i="11"/>
  <c r="B12" i="11"/>
  <c r="H5" i="10"/>
  <c r="A12" i="11"/>
  <c r="G5" i="10"/>
  <c r="G12" i="11" s="1"/>
  <c r="E5" i="10"/>
  <c r="E12" i="11" s="1"/>
  <c r="D5" i="10"/>
  <c r="D12" i="11" s="1"/>
  <c r="C5" i="10"/>
  <c r="D20" i="11"/>
  <c r="C20" i="11"/>
  <c r="A20" i="11"/>
  <c r="K5" i="10"/>
  <c r="B20" i="11" s="1"/>
  <c r="M5" i="10"/>
  <c r="L5" i="10"/>
  <c r="V70" i="7"/>
  <c r="W20" i="7"/>
  <c r="V73" i="7"/>
  <c r="W24" i="7"/>
  <c r="V24" i="7"/>
  <c r="V98" i="7"/>
  <c r="V10" i="7"/>
  <c r="X10" i="7" s="1"/>
  <c r="Y10" i="7" s="1"/>
  <c r="Z10" i="7" s="1"/>
  <c r="AA10" i="7" s="1"/>
  <c r="V90" i="7"/>
  <c r="V9" i="7"/>
  <c r="X9" i="7" s="1"/>
  <c r="Y9" i="7" s="1"/>
  <c r="Z9" i="7" s="1"/>
  <c r="AA9" i="7" s="1"/>
  <c r="R2" i="7"/>
  <c r="T2" i="7" s="1"/>
  <c r="U2" i="7" s="1"/>
  <c r="F4" i="10" s="1"/>
  <c r="R4" i="7"/>
  <c r="T4" i="7" s="1"/>
  <c r="U4" i="7" s="1"/>
  <c r="F6" i="10" s="1"/>
  <c r="F13" i="11" s="1"/>
  <c r="V43" i="7"/>
  <c r="W9" i="7"/>
  <c r="D30" i="11"/>
  <c r="C30" i="11"/>
  <c r="B30" i="11"/>
  <c r="A30" i="11"/>
  <c r="K15" i="10"/>
  <c r="M15" i="10"/>
  <c r="L15" i="10"/>
  <c r="W57" i="7"/>
  <c r="V57" i="7"/>
  <c r="D32" i="11"/>
  <c r="C32" i="11"/>
  <c r="B32" i="11"/>
  <c r="A32" i="11"/>
  <c r="K17" i="10"/>
  <c r="M17" i="10"/>
  <c r="L17" i="10"/>
  <c r="W28" i="7"/>
  <c r="W63" i="7"/>
  <c r="W6" i="7"/>
  <c r="W27" i="7"/>
  <c r="K8" i="10"/>
  <c r="B23" i="11" s="1"/>
  <c r="D23" i="11"/>
  <c r="M8" i="10"/>
  <c r="A23" i="11"/>
  <c r="L8" i="10"/>
  <c r="C23" i="11" s="1"/>
  <c r="K16" i="10"/>
  <c r="D31" i="11"/>
  <c r="C31" i="11"/>
  <c r="B31" i="11"/>
  <c r="M16" i="10"/>
  <c r="A31" i="11"/>
  <c r="L16" i="10"/>
  <c r="W35" i="7"/>
  <c r="H14" i="11"/>
  <c r="F7" i="10"/>
  <c r="G14" i="11"/>
  <c r="F14" i="11"/>
  <c r="E14" i="11"/>
  <c r="D14" i="11"/>
  <c r="B7" i="10"/>
  <c r="C14" i="11"/>
  <c r="B14" i="11"/>
  <c r="H7" i="10"/>
  <c r="A14" i="11"/>
  <c r="G7" i="10"/>
  <c r="E7" i="10"/>
  <c r="D7" i="10"/>
  <c r="C7" i="10"/>
  <c r="W50" i="7"/>
  <c r="V50" i="7"/>
  <c r="W64" i="7"/>
  <c r="V64" i="7"/>
  <c r="A22" i="11"/>
  <c r="K7" i="10"/>
  <c r="B22" i="11" s="1"/>
  <c r="M7" i="10"/>
  <c r="D22" i="11" s="1"/>
  <c r="L7" i="10"/>
  <c r="C22" i="11" s="1"/>
  <c r="K4" i="10"/>
  <c r="B19" i="11" s="1"/>
  <c r="M4" i="10"/>
  <c r="D19" i="11" s="1"/>
  <c r="A19" i="11"/>
  <c r="L4" i="10"/>
  <c r="C19" i="11" s="1"/>
  <c r="G6" i="11" l="1"/>
  <c r="F11" i="11"/>
  <c r="J10" i="11" s="1"/>
  <c r="J11" i="11" s="1"/>
  <c r="W4" i="7"/>
  <c r="X4" i="7" s="1"/>
  <c r="G6" i="10" l="1"/>
  <c r="Y4" i="7"/>
  <c r="Z4" i="7" s="1"/>
  <c r="AA4" i="7" l="1"/>
  <c r="H6" i="10"/>
  <c r="H13" i="11" s="1"/>
  <c r="G13" i="11"/>
  <c r="I6" i="11"/>
</calcChain>
</file>

<file path=xl/sharedStrings.xml><?xml version="1.0" encoding="utf-8"?>
<sst xmlns="http://schemas.openxmlformats.org/spreadsheetml/2006/main" count="865" uniqueCount="346">
  <si>
    <t>ASO Experiment Spreadsheet + KPI Dashboard</t>
  </si>
  <si>
    <t>Zweck</t>
  </si>
  <si>
    <t>Vorlage für ASO A/B-Tests mit Hypothesen, Test-Setup, Varianten-Doku, Rohdaten, Ergebnisauswertung, Iterationslog und KPI-Dashboard.</t>
  </si>
  <si>
    <t>Kompatibilität</t>
  </si>
  <si>
    <t>Die Datei ist Google Sheets kompatibel und kann direkt hochgeladen werden.</t>
  </si>
  <si>
    <t>Quick Start</t>
  </si>
  <si>
    <t>Sheet</t>
  </si>
  <si>
    <t>Controls</t>
  </si>
  <si>
    <t>Growth Lead</t>
  </si>
  <si>
    <t>Selected Experiment, Confidence Threshold</t>
  </si>
  <si>
    <t>Hypotheses_Backlog</t>
  </si>
  <si>
    <t>ASO / Growth</t>
  </si>
  <si>
    <t>Experiment_Setup</t>
  </si>
  <si>
    <t>ASO / PM</t>
  </si>
  <si>
    <t>Asset_Variants</t>
  </si>
  <si>
    <t>Design / ASO</t>
  </si>
  <si>
    <t>Headline, Message Angle, Links</t>
  </si>
  <si>
    <t>Daily_Data</t>
  </si>
  <si>
    <t>Analyst</t>
  </si>
  <si>
    <t>Visitors, Installers, Retained</t>
  </si>
  <si>
    <t>Results</t>
  </si>
  <si>
    <t>Lift, p Value, Confidence, Winner Status</t>
  </si>
  <si>
    <t>Iteration_Log</t>
  </si>
  <si>
    <t>Growth Team</t>
  </si>
  <si>
    <t>Learnings_Archive</t>
  </si>
  <si>
    <t>Insight, Evidence, Reuse Tag</t>
  </si>
  <si>
    <t>KPI_Dashboard</t>
  </si>
  <si>
    <t>Selected Experiment</t>
  </si>
  <si>
    <t>KPI Tiles, Charts, Winner View</t>
  </si>
  <si>
    <t>Farblogik</t>
  </si>
  <si>
    <t>Parameter</t>
  </si>
  <si>
    <t>Value</t>
  </si>
  <si>
    <t>Selected Experiment_ID</t>
  </si>
  <si>
    <t>EXP-001</t>
  </si>
  <si>
    <t>Confidence Threshold</t>
  </si>
  <si>
    <t>Primary Dashboard Metric</t>
  </si>
  <si>
    <t>Retained CR</t>
  </si>
  <si>
    <t>Minimum Visitors Review Threshold</t>
  </si>
  <si>
    <t>Default Test Duration Days</t>
  </si>
  <si>
    <t>Alert Lift Threshold</t>
  </si>
  <si>
    <t>Positive Lift Threshold</t>
  </si>
  <si>
    <t>Metric Definitions</t>
  </si>
  <si>
    <t>Install CR</t>
  </si>
  <si>
    <t>First Time Installers / Visitors</t>
  </si>
  <si>
    <t>Retained FTI / Visitors</t>
  </si>
  <si>
    <t>Retention Rate</t>
  </si>
  <si>
    <t>Retained FTI / FTI</t>
  </si>
  <si>
    <t>Buyer CR</t>
  </si>
  <si>
    <t>Buyers / Visitors</t>
  </si>
  <si>
    <t>Hypothesis_ID</t>
  </si>
  <si>
    <t>Priority</t>
  </si>
  <si>
    <t>Platform</t>
  </si>
  <si>
    <t>Asset_Type</t>
  </si>
  <si>
    <t>Locale</t>
  </si>
  <si>
    <t>Problem_or_Opportunity</t>
  </si>
  <si>
    <t>Hypothesis</t>
  </si>
  <si>
    <t>Rationale</t>
  </si>
  <si>
    <t>Primary_KPI</t>
  </si>
  <si>
    <t>Expected_Lift</t>
  </si>
  <si>
    <t>Impact</t>
  </si>
  <si>
    <t>Confidence</t>
  </si>
  <si>
    <t>Ease</t>
  </si>
  <si>
    <t>ICE_Score</t>
  </si>
  <si>
    <t>Status</t>
  </si>
  <si>
    <t>Owner</t>
  </si>
  <si>
    <t>Planned_Sprint</t>
  </si>
  <si>
    <t>Notes</t>
  </si>
  <si>
    <t>HYP-001</t>
  </si>
  <si>
    <t>Google Play</t>
  </si>
  <si>
    <t>Screenshots</t>
  </si>
  <si>
    <t>DE</t>
  </si>
  <si>
    <t>Planned</t>
  </si>
  <si>
    <t>Mia</t>
  </si>
  <si>
    <t>Sprint 14</t>
  </si>
  <si>
    <t>HYP-002</t>
  </si>
  <si>
    <t>App Store</t>
  </si>
  <si>
    <t>Icon</t>
  </si>
  <si>
    <t>US</t>
  </si>
  <si>
    <t>Running</t>
  </si>
  <si>
    <t>Jonas</t>
  </si>
  <si>
    <t>HYP-003</t>
  </si>
  <si>
    <t>Short Description</t>
  </si>
  <si>
    <t>UK</t>
  </si>
  <si>
    <t>Outcome &gt; Feature</t>
  </si>
  <si>
    <t>Lea</t>
  </si>
  <si>
    <t>Sprint 15</t>
  </si>
  <si>
    <t>HYP-004</t>
  </si>
  <si>
    <t>Trust reducer</t>
  </si>
  <si>
    <t>Backlog</t>
  </si>
  <si>
    <t>Sprint 16</t>
  </si>
  <si>
    <t>Experiment_ID</t>
  </si>
  <si>
    <t>Experiment_Name</t>
  </si>
  <si>
    <t>Start_Date</t>
  </si>
  <si>
    <t>End_Date</t>
  </si>
  <si>
    <t>Experiment_Type</t>
  </si>
  <si>
    <t>Primary_Metric</t>
  </si>
  <si>
    <t>Traffic_Share</t>
  </si>
  <si>
    <t>Control_Variant_ID</t>
  </si>
  <si>
    <t>Variant_1_ID</t>
  </si>
  <si>
    <t>Variant_2_ID</t>
  </si>
  <si>
    <t>Variant_3_ID</t>
  </si>
  <si>
    <t>Planned_Visitors</t>
  </si>
  <si>
    <t>MDE</t>
  </si>
  <si>
    <t>Confidence_Target</t>
  </si>
  <si>
    <t>Planned_Duration_Days</t>
  </si>
  <si>
    <t>GP screenshots benefit first</t>
  </si>
  <si>
    <t>Store Listing Experiment</t>
  </si>
  <si>
    <t>VAR-001-C</t>
  </si>
  <si>
    <t>VAR-001-A</t>
  </si>
  <si>
    <t>VAR-001-B</t>
  </si>
  <si>
    <t>Completed</t>
  </si>
  <si>
    <t>Default listing graphics</t>
  </si>
  <si>
    <t>EXP-002</t>
  </si>
  <si>
    <t>AS icon benefit coded</t>
  </si>
  <si>
    <t>Product Page Optimization</t>
  </si>
  <si>
    <t>VAR-002-C</t>
  </si>
  <si>
    <t>VAR-002-A</t>
  </si>
  <si>
    <t>VAR-002-B</t>
  </si>
  <si>
    <t>PPO default page</t>
  </si>
  <si>
    <t>EXP-003</t>
  </si>
  <si>
    <t>GP short desc outcome copy</t>
  </si>
  <si>
    <t>VAR-003-C</t>
  </si>
  <si>
    <t>VAR-003-A</t>
  </si>
  <si>
    <t>VAR-003-B</t>
  </si>
  <si>
    <t>Localized experiment</t>
  </si>
  <si>
    <t>Variant_ID</t>
  </si>
  <si>
    <t>Variant_Label</t>
  </si>
  <si>
    <t>Is_Control</t>
  </si>
  <si>
    <t>Headline_or_Message</t>
  </si>
  <si>
    <t>Short_Description_or_Frame_Copy</t>
  </si>
  <si>
    <t>Icon_Theme</t>
  </si>
  <si>
    <t>Screenshot_Set</t>
  </si>
  <si>
    <t>Message_Angle</t>
  </si>
  <si>
    <t>Benefit_Claim</t>
  </si>
  <si>
    <t>File_Link</t>
  </si>
  <si>
    <t>Ready_for_Review</t>
  </si>
  <si>
    <t>Approved</t>
  </si>
  <si>
    <t>Control</t>
  </si>
  <si>
    <t>Yes</t>
  </si>
  <si>
    <t>Control order</t>
  </si>
  <si>
    <t>Brand icon</t>
  </si>
  <si>
    <t>UI first</t>
  </si>
  <si>
    <t>Feature first</t>
  </si>
  <si>
    <t>https://your-drive/link-001</t>
  </si>
  <si>
    <t>Baseline screenshots</t>
  </si>
  <si>
    <t>Variant A</t>
  </si>
  <si>
    <t>No</t>
  </si>
  <si>
    <t>Outcome first</t>
  </si>
  <si>
    <t>Benefit first</t>
  </si>
  <si>
    <t>https://your-drive/link-002</t>
  </si>
  <si>
    <t>Expected winner</t>
  </si>
  <si>
    <t>Variant B</t>
  </si>
  <si>
    <t>Trust first</t>
  </si>
  <si>
    <t>Security first</t>
  </si>
  <si>
    <t>https://your-drive/link-003</t>
  </si>
  <si>
    <t>Original brand mark</t>
  </si>
  <si>
    <t>Blue circle</t>
  </si>
  <si>
    <t>Brand</t>
  </si>
  <si>
    <t>https://your-drive/link-004</t>
  </si>
  <si>
    <t>Benefit coded</t>
  </si>
  <si>
    <t>Wallet glyph</t>
  </si>
  <si>
    <t>Benefit</t>
  </si>
  <si>
    <t>https://your-drive/link-005</t>
  </si>
  <si>
    <t>Minimal flat</t>
  </si>
  <si>
    <t>Flat mark</t>
  </si>
  <si>
    <t>Minimal</t>
  </si>
  <si>
    <t>Cleaner visual</t>
  </si>
  <si>
    <t>https://your-drive/link-006</t>
  </si>
  <si>
    <t>Feature copy</t>
  </si>
  <si>
    <t>Feature</t>
  </si>
  <si>
    <t>https://your-drive/link-007</t>
  </si>
  <si>
    <t>Outcome copy</t>
  </si>
  <si>
    <t>Outcome</t>
  </si>
  <si>
    <t>https://your-drive/link-008</t>
  </si>
  <si>
    <t>Trust copy</t>
  </si>
  <si>
    <t>Trust</t>
  </si>
  <si>
    <t>https://your-drive/link-009</t>
  </si>
  <si>
    <t>Date</t>
  </si>
  <si>
    <t>Impressions</t>
  </si>
  <si>
    <t>Visitors</t>
  </si>
  <si>
    <t>First_Time_Installers</t>
  </si>
  <si>
    <t>Retained_FT_Installers</t>
  </si>
  <si>
    <t>Buyers</t>
  </si>
  <si>
    <t>Spend</t>
  </si>
  <si>
    <t>Install_CR</t>
  </si>
  <si>
    <t>Retained_CR</t>
  </si>
  <si>
    <t>Retention_Rate</t>
  </si>
  <si>
    <t>Buyer_CR</t>
  </si>
  <si>
    <t>Control_Visitors</t>
  </si>
  <si>
    <t>Control_Install_CR</t>
  </si>
  <si>
    <t>Control_Retained_CR</t>
  </si>
  <si>
    <t>Install_Lift</t>
  </si>
  <si>
    <t>Retained_Lift</t>
  </si>
  <si>
    <t>Primary_Lift</t>
  </si>
  <si>
    <t>Install_p_value</t>
  </si>
  <si>
    <t>Retained_p_value</t>
  </si>
  <si>
    <t>Significant</t>
  </si>
  <si>
    <t>Winner_Status</t>
  </si>
  <si>
    <t>Log_ID</t>
  </si>
  <si>
    <t>Decision_Date</t>
  </si>
  <si>
    <t>Decision</t>
  </si>
  <si>
    <t>Next_Action</t>
  </si>
  <si>
    <t>Due_Date</t>
  </si>
  <si>
    <t>Reason</t>
  </si>
  <si>
    <t>Expected_Impact</t>
  </si>
  <si>
    <t>Follow_Up_Experiment_ID</t>
  </si>
  <si>
    <t>LOG-001</t>
  </si>
  <si>
    <t>2026-03-08</t>
  </si>
  <si>
    <t>Variant A wins</t>
  </si>
  <si>
    <t>Roll out DE and retest in AT</t>
  </si>
  <si>
    <t>2026-03-15</t>
  </si>
  <si>
    <t>High</t>
  </si>
  <si>
    <t>Open</t>
  </si>
  <si>
    <t>Higher retained lift with significance</t>
  </si>
  <si>
    <t>EXP-004</t>
  </si>
  <si>
    <t>LOG-002</t>
  </si>
  <si>
    <t>Ship icon to default page</t>
  </si>
  <si>
    <t>2026-03-18</t>
  </si>
  <si>
    <t>Done</t>
  </si>
  <si>
    <t>Highest install lift and strong confidence</t>
  </si>
  <si>
    <t>LOG-003</t>
  </si>
  <si>
    <t>2026-03-22</t>
  </si>
  <si>
    <t>Variant B promising</t>
  </si>
  <si>
    <t>Retest with more traffic</t>
  </si>
  <si>
    <t>2026-03-29</t>
  </si>
  <si>
    <t>Medium</t>
  </si>
  <si>
    <t>Positive lift but review localization nuance</t>
  </si>
  <si>
    <t>EXP-005</t>
  </si>
  <si>
    <t>Learning_ID</t>
  </si>
  <si>
    <t>Insight</t>
  </si>
  <si>
    <t>Evidence</t>
  </si>
  <si>
    <t>Applies_To</t>
  </si>
  <si>
    <t>Confidence_Level</t>
  </si>
  <si>
    <t>Reusable_Tag</t>
  </si>
  <si>
    <t>Do_More_Of</t>
  </si>
  <si>
    <t>Do_Less_Of</t>
  </si>
  <si>
    <t>Archive_Date</t>
  </si>
  <si>
    <t>L-001</t>
  </si>
  <si>
    <t>Outcome first improved retained conversion more than trust first</t>
  </si>
  <si>
    <t>Variant A beat control on retained CR</t>
  </si>
  <si>
    <t>budgeting, utilities, finance</t>
  </si>
  <si>
    <t>outcome-first</t>
  </si>
  <si>
    <t>Lead with result in screenshot 1</t>
  </si>
  <si>
    <t>Do not open with dense UI</t>
  </si>
  <si>
    <t>L-002</t>
  </si>
  <si>
    <t>Benefit coded icon beat pure brand icon</t>
  </si>
  <si>
    <t>Variant A increased install CR materially</t>
  </si>
  <si>
    <t>finance, productivity</t>
  </si>
  <si>
    <t>benefit-coded-icon</t>
  </si>
  <si>
    <t>Use concrete utility symbols</t>
  </si>
  <si>
    <t>Avoid overly abstract marks</t>
  </si>
  <si>
    <t>L-003</t>
  </si>
  <si>
    <t>Outcome copy outperformed feature copy</t>
  </si>
  <si>
    <t>Variant B and A both outperformed control</t>
  </si>
  <si>
    <t>consumer finance</t>
  </si>
  <si>
    <t>outcome-copy</t>
  </si>
  <si>
    <t>State result fast</t>
  </si>
  <si>
    <t>Avoid feature stacking</t>
  </si>
  <si>
    <t>KPI Dashboard</t>
  </si>
  <si>
    <t>Primary Metric</t>
  </si>
  <si>
    <t>Total Visitors</t>
  </si>
  <si>
    <t>FT Installers</t>
  </si>
  <si>
    <t>Retained FTI</t>
  </si>
  <si>
    <t>Winning Lift</t>
  </si>
  <si>
    <t>Winner Confidence</t>
  </si>
  <si>
    <t>Experiment Summary</t>
  </si>
  <si>
    <t>Label</t>
  </si>
  <si>
    <t>Winner</t>
  </si>
  <si>
    <t>Recommended Action</t>
  </si>
  <si>
    <t>Trend Over Time</t>
  </si>
  <si>
    <t>Read by dashboard</t>
  </si>
  <si>
    <t>Threshold for Significant Indicator</t>
  </si>
  <si>
    <t>Install CR or Retained CR</t>
  </si>
  <si>
    <t>Below that, more likely Needs More Data</t>
  </si>
  <si>
    <t>Planning value</t>
  </si>
  <si>
    <t>From here red warning</t>
  </si>
  <si>
    <t>from here highlighted green</t>
  </si>
  <si>
    <t>Notice</t>
  </si>
  <si>
    <t>Controls for the dashboard, thresholds, and standard logic</t>
  </si>
  <si>
    <t>Prioritize ideas and move them to a test backlog</t>
  </si>
  <si>
    <t>Plan an active experiment</t>
  </si>
  <si>
    <t>document each variant</t>
  </si>
  <si>
    <t>daily raw data from Console or App Store Connect</t>
  </si>
  <si>
    <t>Aggregated variant analysis</t>
  </si>
  <si>
    <t>Document next steps and retests</t>
  </si>
  <si>
    <t>cross-platform learning repository</t>
  </si>
  <si>
    <t>Management Overview and Trend View</t>
  </si>
  <si>
    <t>automatic</t>
  </si>
  <si>
    <t>Impact, Confidence, Ease, expected Lift</t>
  </si>
  <si>
    <t>Start, End, Asset, Target Metric, Traffic</t>
  </si>
  <si>
    <t>none</t>
  </si>
  <si>
    <t>Action, Owner, Deadline</t>
  </si>
  <si>
    <t>Active KPI View</t>
  </si>
  <si>
    <t>ICE Score, Priority</t>
  </si>
  <si>
    <t>Test duration, status</t>
  </si>
  <si>
    <t>Reviewable variant documentation</t>
  </si>
  <si>
    <t>daily CR values</t>
  </si>
  <si>
    <t>Optimization pipeline</t>
  </si>
  <si>
    <t>reusable knowledge</t>
  </si>
  <si>
    <t>What you use it for</t>
  </si>
  <si>
    <t>Care provided by the team</t>
  </si>
  <si>
    <t>Key inputs</t>
  </si>
  <si>
    <t>Key Outputs</t>
  </si>
  <si>
    <t>Sheet Overview</t>
  </si>
  <si>
    <t>1 Adjust controls, 2 Add hypotheses, 3 Set up experiments, 4 Document variants, 5 Enter daily data into Daily_Data, 6 Check the dashboard.</t>
  </si>
  <si>
    <t>Blue Text</t>
  </si>
  <si>
    <t>Black Text</t>
  </si>
  <si>
    <t>Green Text</t>
  </si>
  <si>
    <t>Grey Text</t>
  </si>
  <si>
    <t>Orange Area</t>
  </si>
  <si>
    <t>Teal Area</t>
  </si>
  <si>
    <t>Purple Area</t>
  </si>
  <si>
    <t>editable inputs</t>
  </si>
  <si>
    <t>Formulas and Calculations</t>
  </si>
  <si>
    <t>imported or raw data</t>
  </si>
  <si>
    <t>static reference values</t>
  </si>
  <si>
    <t>Review or Caution</t>
  </si>
  <si>
    <t>KPI Tiles and Dashboard Anchors</t>
  </si>
  <si>
    <t>Controls and Control Logic</t>
  </si>
  <si>
    <t>Value first instead of UI first</t>
  </si>
  <si>
    <t>Benefit codes faster</t>
  </si>
  <si>
    <t>Store visitors realize the benefits too late</t>
  </si>
  <si>
    <t>The icon isn't prominent enough in Search</t>
  </si>
  <si>
    <t>The headline highlights the feature rather than the outcome</t>
  </si>
  <si>
    <t>Proof is missing in the first fold</t>
  </si>
  <si>
    <t>If the first screenshot shows the result instead of the UI, the Retained CR increases because the benefit becomes clear sooner</t>
  </si>
  <si>
    <t>If the icon prioritizes utility over brand, the install rate increases because it has higher recognition in search results</t>
  </si>
  <si>
    <t>If the short description mentions the outcome, the installation rate increases because the motivation is clearer</t>
  </si>
  <si>
    <t>If we show social proof in the second screenshot, the retention rate increases because trust is established earlier</t>
  </si>
  <si>
    <t>Basis for EXP-001</t>
  </si>
  <si>
    <t>Basis for EXP-002</t>
  </si>
  <si>
    <t>Basis for EXP-003</t>
  </si>
  <si>
    <t>Plan Your Budget in Minutes</t>
  </si>
  <si>
    <t>Save time and keep track of every expense</t>
  </si>
  <si>
    <t>Plan with confidence, without the chaos</t>
  </si>
  <si>
    <t>Household budget book with scanning and categories</t>
  </si>
  <si>
    <t>Save time and keep track of your expenses every day</t>
  </si>
  <si>
    <t>A secure household budget app with no ads</t>
  </si>
  <si>
    <t>Keep Track of Your Budget</t>
  </si>
  <si>
    <t>Ready to go in 2 minutes</t>
  </si>
  <si>
    <t>More control</t>
  </si>
  <si>
    <t>Easy to spot</t>
  </si>
  <si>
    <t>Understand Money App right away</t>
  </si>
  <si>
    <t>More order</t>
  </si>
  <si>
    <t>Greater benefits</t>
  </si>
  <si>
    <t>More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</si>
</sst>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yyyy\-mm\-dd"/>
    <numFmt numFmtId="166" formatCode="0.000"/>
  </numFmts>
  <fonts count="12" x14ac:knownFonts="1">
    <font>
      <sz val="11"/>
      <color theme="1"/>
      <name val="Calibri"/>
      <family val="2"/>
      <charset val="1"/>
    </font>
    <font>
      <b/>
      <sz val="12"/>
      <color rgb="FFFFFFFF"/>
      <name val="Cambria"/>
      <charset val="1"/>
    </font>
    <font>
      <b/>
      <sz val="11"/>
      <name val="Cambria"/>
      <charset val="1"/>
    </font>
    <font>
      <b/>
      <sz val="11"/>
      <color rgb="FF000000"/>
      <name val="Cambria"/>
      <charset val="1"/>
    </font>
    <font>
      <b/>
      <sz val="11"/>
      <color rgb="FF0000FF"/>
      <name val="Cambria"/>
      <charset val="1"/>
    </font>
    <font>
      <b/>
      <sz val="11"/>
      <color rgb="FF008000"/>
      <name val="Cambria"/>
      <charset val="1"/>
    </font>
    <font>
      <b/>
      <sz val="11"/>
      <color rgb="FF6B7280"/>
      <name val="Cambria"/>
      <charset val="1"/>
    </font>
    <font>
      <b/>
      <sz val="11"/>
      <color rgb="FFFFFFFF"/>
      <name val="Cambria"/>
      <charset val="1"/>
    </font>
    <font>
      <sz val="11"/>
      <color rgb="FF0000FF"/>
      <name val="Cambria"/>
      <charset val="1"/>
    </font>
    <font>
      <sz val="11"/>
      <color rgb="FF000000"/>
      <name val="Cambria"/>
      <charset val="1"/>
    </font>
    <font>
      <sz val="11"/>
      <color rgb="FF008000"/>
      <name val="Cambria"/>
      <charset val="1"/>
    </font>
    <font>
      <b/>
      <sz val="16"/>
      <color rgb="FFFFFFFF"/>
      <name val="Cambria"/>
      <charset val="1"/>
    </font>
  </fonts>
  <fills count="10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EAF2F8"/>
        <bgColor rgb="FFEEF6FF"/>
      </patternFill>
    </fill>
    <fill>
      <patternFill patternType="solid">
        <fgColor rgb="FFFFF3D6"/>
        <bgColor rgb="FFFDE2E2"/>
      </patternFill>
    </fill>
    <fill>
      <patternFill patternType="solid">
        <fgColor rgb="FF0F766E"/>
        <bgColor rgb="FF008080"/>
      </patternFill>
    </fill>
    <fill>
      <patternFill patternType="solid">
        <fgColor rgb="FFEEE7FF"/>
        <bgColor rgb="FFEAF2F8"/>
      </patternFill>
    </fill>
    <fill>
      <patternFill patternType="solid">
        <fgColor rgb="FFEEF6FF"/>
        <bgColor rgb="FFEAF2F8"/>
      </patternFill>
    </fill>
    <fill>
      <patternFill patternType="solid">
        <fgColor rgb="FFFFFFFF"/>
        <bgColor rgb="FFEEF6FF"/>
      </patternFill>
    </fill>
    <fill>
      <patternFill patternType="solid">
        <fgColor rgb="FFE7F6EC"/>
        <bgColor rgb="FFEAF2F8"/>
      </patternFill>
    </fill>
  </fills>
  <borders count="2">
    <border>
      <left/>
      <right/>
      <top/>
      <bottom/>
      <diagonal/>
    </border>
    <border>
      <left/>
      <right/>
      <top/>
      <bottom style="thin">
        <color rgb="FFD1D5DB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0" fontId="7" fillId="5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164" fontId="8" fillId="7" borderId="0" xfId="0" applyNumberFormat="1" applyFont="1" applyFill="1" applyAlignment="1">
      <alignment vertical="center"/>
    </xf>
    <xf numFmtId="0" fontId="8" fillId="7" borderId="0" xfId="0" applyFont="1" applyFill="1" applyAlignment="1">
      <alignment vertical="top" wrapText="1"/>
    </xf>
    <xf numFmtId="164" fontId="8" fillId="7" borderId="0" xfId="0" applyNumberFormat="1" applyFont="1" applyFill="1" applyAlignment="1">
      <alignment vertical="top" wrapText="1"/>
    </xf>
    <xf numFmtId="0" fontId="9" fillId="8" borderId="0" xfId="0" applyFont="1" applyFill="1" applyAlignment="1">
      <alignment vertical="top" wrapText="1"/>
    </xf>
    <xf numFmtId="165" fontId="8" fillId="7" borderId="0" xfId="0" applyNumberFormat="1" applyFont="1" applyFill="1" applyAlignment="1">
      <alignment vertical="center"/>
    </xf>
    <xf numFmtId="0" fontId="9" fillId="8" borderId="0" xfId="0" applyFont="1" applyFill="1" applyAlignment="1">
      <alignment vertical="center"/>
    </xf>
    <xf numFmtId="165" fontId="10" fillId="9" borderId="0" xfId="0" applyNumberFormat="1" applyFont="1" applyFill="1" applyAlignment="1">
      <alignment vertical="center"/>
    </xf>
    <xf numFmtId="0" fontId="10" fillId="9" borderId="0" xfId="0" applyFont="1" applyFill="1" applyAlignment="1">
      <alignment vertical="center"/>
    </xf>
    <xf numFmtId="164" fontId="9" fillId="8" borderId="0" xfId="0" applyNumberFormat="1" applyFont="1" applyFill="1" applyAlignment="1">
      <alignment vertical="center"/>
    </xf>
    <xf numFmtId="166" fontId="9" fillId="8" borderId="0" xfId="0" applyNumberFormat="1" applyFont="1" applyFill="1" applyAlignment="1">
      <alignment vertical="center"/>
    </xf>
    <xf numFmtId="165" fontId="0" fillId="0" borderId="0" xfId="0" applyNumberForma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9" fillId="8" borderId="0" xfId="0" applyFont="1" applyFill="1" applyAlignment="1">
      <alignment vertical="center" wrapText="1"/>
    </xf>
    <xf numFmtId="165" fontId="9" fillId="8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" fontId="11" fillId="5" borderId="0" xfId="0" applyNumberFormat="1" applyFont="1" applyFill="1" applyAlignment="1">
      <alignment horizontal="center" vertical="center" wrapText="1"/>
    </xf>
    <xf numFmtId="164" fontId="11" fillId="5" borderId="0" xfId="0" applyNumberFormat="1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</cellXfs>
  <cellStyles count="1">
    <cellStyle name="Standard" xfId="0" builtinId="0"/>
  </cellStyles>
  <dxfs count="3">
    <dxf>
      <fill>
        <patternFill>
          <bgColor rgb="FFFFF3D6"/>
        </patternFill>
      </fill>
    </dxf>
    <dxf>
      <fill>
        <patternFill>
          <bgColor rgb="FFFDE2E2"/>
        </patternFill>
      </fill>
    </dxf>
    <dxf>
      <fill>
        <patternFill>
          <bgColor rgb="FFE7F6E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F766E"/>
      <rgbColor rgb="FFD9D9D9"/>
      <rgbColor rgb="FF878787"/>
      <rgbColor rgb="FF9999FF"/>
      <rgbColor rgb="FFBE4B48"/>
      <rgbColor rgb="FFFFF3D6"/>
      <rgbColor rgb="FFE7F6EC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2F8"/>
      <rgbColor rgb="FFEEF6FF"/>
      <rgbColor rgb="FFEEE7FF"/>
      <rgbColor rgb="FF99CCFF"/>
      <rgbColor rgb="FFFF99CC"/>
      <rgbColor rgb="FFCC99FF"/>
      <rgbColor rgb="FFFDE2E2"/>
      <rgbColor rgb="FF4A7EBB"/>
      <rgbColor rgb="FF33CCCC"/>
      <rgbColor rgb="FF98B855"/>
      <rgbColor rgb="FFFFCC00"/>
      <rgbColor rgb="FFFF9900"/>
      <rgbColor rgb="FFFF6600"/>
      <rgbColor rgb="FF6B7280"/>
      <rgbColor rgb="FF969696"/>
      <rgbColor rgb="FF003366"/>
      <rgbColor rgb="FF4F81BD"/>
      <rgbColor rgb="FF003300"/>
      <rgbColor rgb="FF333300"/>
      <rgbColor rgb="FF993300"/>
      <rgbColor rgb="FFC0504D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de-DE" sz="1800" b="1" u="none" strike="noStrike">
                <a:solidFill>
                  <a:srgbClr val="000000"/>
                </a:solidFill>
                <a:uFillTx/>
                <a:latin typeface="Calibri"/>
              </a:rPr>
              <a:t>Variant Comparison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KPI_Dashboard!$D$10</c:f>
              <c:strCache>
                <c:ptCount val="1"/>
                <c:pt idx="0">
                  <c:v>Install CR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de-DE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KPI_Dashboard!$B$11:$B$14</c:f>
              <c:strCache>
                <c:ptCount val="3"/>
                <c:pt idx="0">
                  <c:v>Control</c:v>
                </c:pt>
                <c:pt idx="1">
                  <c:v>Variant A</c:v>
                </c:pt>
                <c:pt idx="2">
                  <c:v>Variant B</c:v>
                </c:pt>
              </c:strCache>
            </c:strRef>
          </c:cat>
          <c:val>
            <c:numRef>
              <c:f>KPI_Dashboard!$D$11:$D$14</c:f>
              <c:numCache>
                <c:formatCode>0.0%</c:formatCode>
                <c:ptCount val="4"/>
                <c:pt idx="0">
                  <c:v>0.1777490297542044</c:v>
                </c:pt>
                <c:pt idx="1">
                  <c:v>0.18484383000512034</c:v>
                </c:pt>
                <c:pt idx="2">
                  <c:v>0.17249478079331942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5-43AF-B7A3-83C1A791A0FC}"/>
            </c:ext>
          </c:extLst>
        </c:ser>
        <c:ser>
          <c:idx val="1"/>
          <c:order val="1"/>
          <c:tx>
            <c:strRef>
              <c:f>KPI_Dashboard!$E$10</c:f>
              <c:strCache>
                <c:ptCount val="1"/>
                <c:pt idx="0">
                  <c:v>Retained CR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de-DE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KPI_Dashboard!$B$11:$B$14</c:f>
              <c:strCache>
                <c:ptCount val="3"/>
                <c:pt idx="0">
                  <c:v>Control</c:v>
                </c:pt>
                <c:pt idx="1">
                  <c:v>Variant A</c:v>
                </c:pt>
                <c:pt idx="2">
                  <c:v>Variant B</c:v>
                </c:pt>
              </c:strCache>
            </c:strRef>
          </c:cat>
          <c:val>
            <c:numRef>
              <c:f>KPI_Dashboard!$E$11:$E$14</c:f>
              <c:numCache>
                <c:formatCode>0.0%</c:formatCode>
                <c:ptCount val="4"/>
                <c:pt idx="0">
                  <c:v>0.13609314359637775</c:v>
                </c:pt>
                <c:pt idx="1">
                  <c:v>0.15104966717869944</c:v>
                </c:pt>
                <c:pt idx="2">
                  <c:v>0.12891440501043841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5-43AF-B7A3-83C1A791A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905203"/>
        <c:axId val="81740763"/>
      </c:barChart>
      <c:catAx>
        <c:axId val="7690520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de-DE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Variant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yyyy\-mm\-dd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de-DE"/>
          </a:p>
        </c:txPr>
        <c:crossAx val="81740763"/>
        <c:crosses val="autoZero"/>
        <c:auto val="1"/>
        <c:lblAlgn val="ctr"/>
        <c:lblOffset val="100"/>
        <c:noMultiLvlLbl val="0"/>
      </c:catAx>
      <c:valAx>
        <c:axId val="8174076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de-DE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Rate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de-DE"/>
          </a:p>
        </c:txPr>
        <c:crossAx val="7690520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de-DE" sz="1800" b="1" u="none" strike="noStrike">
                <a:solidFill>
                  <a:srgbClr val="000000"/>
                </a:solidFill>
                <a:uFillTx/>
                <a:latin typeface="Calibri"/>
              </a:rPr>
              <a:t>Daily Trend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KPI_Dashboard!$B$18</c:f>
              <c:strCache>
                <c:ptCount val="1"/>
                <c:pt idx="0">
                  <c:v>Visitors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KPI_Dashboard!$A$19:$A$32</c:f>
              <c:strCache>
                <c:ptCount val="7"/>
                <c:pt idx="0">
                  <c:v>2026-03-01</c:v>
                </c:pt>
                <c:pt idx="1">
                  <c:v>2026-03-02</c:v>
                </c:pt>
                <c:pt idx="2">
                  <c:v>2026-03-03</c:v>
                </c:pt>
                <c:pt idx="3">
                  <c:v>2026-03-04</c:v>
                </c:pt>
                <c:pt idx="4">
                  <c:v>2026-03-05</c:v>
                </c:pt>
                <c:pt idx="5">
                  <c:v>2026-03-06</c:v>
                </c:pt>
                <c:pt idx="6">
                  <c:v>2026-03-07</c:v>
                </c:pt>
              </c:strCache>
            </c:strRef>
          </c:cat>
          <c:val>
            <c:numRef>
              <c:f>KPI_Dashboard!$B$19:$B$32</c:f>
              <c:numCache>
                <c:formatCode>General</c:formatCode>
                <c:ptCount val="14"/>
                <c:pt idx="0">
                  <c:v>1530</c:v>
                </c:pt>
                <c:pt idx="1">
                  <c:v>1590</c:v>
                </c:pt>
                <c:pt idx="2">
                  <c:v>1635</c:v>
                </c:pt>
                <c:pt idx="3">
                  <c:v>1560</c:v>
                </c:pt>
                <c:pt idx="4">
                  <c:v>1714</c:v>
                </c:pt>
                <c:pt idx="5">
                  <c:v>1774</c:v>
                </c:pt>
                <c:pt idx="6">
                  <c:v>1800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065-4E63-880C-94AB1FC0CD48}"/>
            </c:ext>
          </c:extLst>
        </c:ser>
        <c:ser>
          <c:idx val="1"/>
          <c:order val="1"/>
          <c:tx>
            <c:strRef>
              <c:f>KPI_Dashboard!$C$18</c:f>
              <c:strCache>
                <c:ptCount val="1"/>
                <c:pt idx="0">
                  <c:v>FT Installers</c:v>
                </c:pt>
              </c:strCache>
            </c:strRef>
          </c:tx>
          <c:spPr>
            <a:ln w="28440">
              <a:solidFill>
                <a:srgbClr val="BE4B4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KPI_Dashboard!$A$19:$A$32</c:f>
              <c:strCache>
                <c:ptCount val="7"/>
                <c:pt idx="0">
                  <c:v>2026-03-01</c:v>
                </c:pt>
                <c:pt idx="1">
                  <c:v>2026-03-02</c:v>
                </c:pt>
                <c:pt idx="2">
                  <c:v>2026-03-03</c:v>
                </c:pt>
                <c:pt idx="3">
                  <c:v>2026-03-04</c:v>
                </c:pt>
                <c:pt idx="4">
                  <c:v>2026-03-05</c:v>
                </c:pt>
                <c:pt idx="5">
                  <c:v>2026-03-06</c:v>
                </c:pt>
                <c:pt idx="6">
                  <c:v>2026-03-07</c:v>
                </c:pt>
              </c:strCache>
            </c:strRef>
          </c:cat>
          <c:val>
            <c:numRef>
              <c:f>KPI_Dashboard!$C$19:$C$32</c:f>
              <c:numCache>
                <c:formatCode>General</c:formatCode>
                <c:ptCount val="14"/>
                <c:pt idx="0">
                  <c:v>270</c:v>
                </c:pt>
                <c:pt idx="1">
                  <c:v>284</c:v>
                </c:pt>
                <c:pt idx="2">
                  <c:v>295</c:v>
                </c:pt>
                <c:pt idx="3">
                  <c:v>276</c:v>
                </c:pt>
                <c:pt idx="4">
                  <c:v>306</c:v>
                </c:pt>
                <c:pt idx="5">
                  <c:v>320</c:v>
                </c:pt>
                <c:pt idx="6">
                  <c:v>319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065-4E63-880C-94AB1FC0CD48}"/>
            </c:ext>
          </c:extLst>
        </c:ser>
        <c:ser>
          <c:idx val="2"/>
          <c:order val="2"/>
          <c:tx>
            <c:strRef>
              <c:f>KPI_Dashboard!$D$18</c:f>
              <c:strCache>
                <c:ptCount val="1"/>
                <c:pt idx="0">
                  <c:v>Retained FTI</c:v>
                </c:pt>
              </c:strCache>
            </c:strRef>
          </c:tx>
          <c:spPr>
            <a:ln w="2844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Arial"/>
                  </a:defRPr>
                </a:pPr>
                <a:endParaRPr lang="de-DE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KPI_Dashboard!$A$19:$A$32</c:f>
              <c:strCache>
                <c:ptCount val="7"/>
                <c:pt idx="0">
                  <c:v>2026-03-01</c:v>
                </c:pt>
                <c:pt idx="1">
                  <c:v>2026-03-02</c:v>
                </c:pt>
                <c:pt idx="2">
                  <c:v>2026-03-03</c:v>
                </c:pt>
                <c:pt idx="3">
                  <c:v>2026-03-04</c:v>
                </c:pt>
                <c:pt idx="4">
                  <c:v>2026-03-05</c:v>
                </c:pt>
                <c:pt idx="5">
                  <c:v>2026-03-06</c:v>
                </c:pt>
                <c:pt idx="6">
                  <c:v>2026-03-07</c:v>
                </c:pt>
              </c:strCache>
            </c:strRef>
          </c:cat>
          <c:val>
            <c:numRef>
              <c:f>KPI_Dashboard!$D$19:$D$32</c:f>
              <c:numCache>
                <c:formatCode>General</c:formatCode>
                <c:ptCount val="14"/>
                <c:pt idx="0">
                  <c:v>211</c:v>
                </c:pt>
                <c:pt idx="1">
                  <c:v>222</c:v>
                </c:pt>
                <c:pt idx="2">
                  <c:v>226</c:v>
                </c:pt>
                <c:pt idx="3">
                  <c:v>218</c:v>
                </c:pt>
                <c:pt idx="4">
                  <c:v>237</c:v>
                </c:pt>
                <c:pt idx="5">
                  <c:v>248</c:v>
                </c:pt>
                <c:pt idx="6">
                  <c:v>248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065-4E63-880C-94AB1FC0C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98383608"/>
        <c:axId val="69588341"/>
      </c:lineChart>
      <c:dateAx>
        <c:axId val="9838360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de-DE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yyyy\-mm\-dd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de-DE"/>
          </a:p>
        </c:txPr>
        <c:crossAx val="69588341"/>
        <c:crosses val="autoZero"/>
        <c:auto val="1"/>
        <c:lblOffset val="100"/>
        <c:baseTimeUnit val="days"/>
      </c:dateAx>
      <c:valAx>
        <c:axId val="6958834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300" b="0" u="none" strike="noStrike">
                    <a:uFillTx/>
                    <a:latin typeface="Arial"/>
                  </a:defRPr>
                </a:pPr>
                <a:r>
                  <a:rPr lang="de-DE" sz="1000" b="1" u="none" strike="noStrike">
                    <a:solidFill>
                      <a:srgbClr val="000000"/>
                    </a:solidFill>
                    <a:uFillTx/>
                    <a:latin typeface="Calibri"/>
                  </a:rPr>
                  <a:t>Count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de-DE"/>
          </a:p>
        </c:txPr>
        <c:crossAx val="98383608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de-DE"/>
        </a:p>
      </c:txPr>
    </c:legend>
    <c:plotVisOnly val="1"/>
    <c:dispBlanksAs val="zero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466723</xdr:colOff>
      <xdr:row>10</xdr:row>
      <xdr:rowOff>161925</xdr:rowOff>
    </xdr:from>
    <xdr:to>
      <xdr:col>23</xdr:col>
      <xdr:colOff>323849</xdr:colOff>
      <xdr:row>35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24</xdr:row>
      <xdr:rowOff>41760</xdr:rowOff>
    </xdr:from>
    <xdr:to>
      <xdr:col>8</xdr:col>
      <xdr:colOff>293400</xdr:colOff>
      <xdr:row>37</xdr:row>
      <xdr:rowOff>83880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showGridLines="0" zoomScaleNormal="100" workbookViewId="0">
      <pane ySplit="1" topLeftCell="A5" activePane="bottomLeft" state="frozen"/>
      <selection pane="bottomLeft" activeCell="B28" sqref="B28"/>
    </sheetView>
  </sheetViews>
  <sheetFormatPr baseColWidth="10" defaultColWidth="8.7109375" defaultRowHeight="15" customHeight="1" x14ac:dyDescent="0.25"/>
  <cols>
    <col min="1" max="1" width="24" customWidth="1"/>
    <col min="2" max="2" width="143.140625" bestFit="1" customWidth="1"/>
    <col min="3" max="5" width="18" customWidth="1"/>
  </cols>
  <sheetData>
    <row r="1" spans="1:8" ht="1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2" t="s">
        <v>1</v>
      </c>
      <c r="B3" s="1" t="s">
        <v>2</v>
      </c>
      <c r="C3" s="1"/>
      <c r="D3" s="1"/>
      <c r="E3" s="1"/>
      <c r="F3" s="1"/>
      <c r="G3" s="1"/>
      <c r="H3" s="1"/>
    </row>
    <row r="4" spans="1:8" ht="15" customHeight="1" x14ac:dyDescent="0.25">
      <c r="A4" s="2" t="s">
        <v>3</v>
      </c>
      <c r="B4" s="1" t="s">
        <v>4</v>
      </c>
      <c r="C4" s="1"/>
      <c r="D4" s="1"/>
      <c r="E4" s="1"/>
      <c r="F4" s="1"/>
      <c r="G4" s="1"/>
      <c r="H4" s="1"/>
    </row>
    <row r="5" spans="1:8" ht="15" customHeight="1" x14ac:dyDescent="0.25">
      <c r="A5" s="2" t="s">
        <v>5</v>
      </c>
      <c r="B5" s="1" t="s">
        <v>304</v>
      </c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29" t="s">
        <v>303</v>
      </c>
      <c r="B7" s="29"/>
      <c r="C7" s="29"/>
      <c r="D7" s="29"/>
      <c r="E7" s="29"/>
      <c r="F7" s="29"/>
      <c r="G7" s="29"/>
      <c r="H7" s="29"/>
    </row>
    <row r="8" spans="1:8" ht="27.75" customHeight="1" x14ac:dyDescent="0.25">
      <c r="A8" s="3" t="s">
        <v>6</v>
      </c>
      <c r="B8" s="3" t="s">
        <v>299</v>
      </c>
      <c r="C8" s="3" t="s">
        <v>300</v>
      </c>
      <c r="D8" s="3" t="s">
        <v>301</v>
      </c>
      <c r="E8" s="3" t="s">
        <v>302</v>
      </c>
      <c r="F8" s="1"/>
      <c r="G8" s="1"/>
      <c r="H8" s="1"/>
    </row>
    <row r="9" spans="1:8" ht="60" x14ac:dyDescent="0.25">
      <c r="A9" s="4" t="s">
        <v>7</v>
      </c>
      <c r="B9" s="4" t="s">
        <v>278</v>
      </c>
      <c r="C9" s="4" t="s">
        <v>8</v>
      </c>
      <c r="D9" s="4" t="s">
        <v>9</v>
      </c>
      <c r="E9" s="4" t="s">
        <v>292</v>
      </c>
      <c r="F9" s="1"/>
      <c r="G9" s="1"/>
      <c r="H9" s="1"/>
    </row>
    <row r="10" spans="1:8" ht="45" x14ac:dyDescent="0.25">
      <c r="A10" s="4" t="s">
        <v>10</v>
      </c>
      <c r="B10" s="4" t="s">
        <v>279</v>
      </c>
      <c r="C10" s="4" t="s">
        <v>11</v>
      </c>
      <c r="D10" s="4" t="s">
        <v>288</v>
      </c>
      <c r="E10" s="4" t="s">
        <v>293</v>
      </c>
      <c r="F10" s="1"/>
      <c r="G10" s="1"/>
      <c r="H10" s="1"/>
    </row>
    <row r="11" spans="1:8" ht="45" x14ac:dyDescent="0.25">
      <c r="A11" s="4" t="s">
        <v>12</v>
      </c>
      <c r="B11" s="4" t="s">
        <v>280</v>
      </c>
      <c r="C11" s="4" t="s">
        <v>13</v>
      </c>
      <c r="D11" s="4" t="s">
        <v>289</v>
      </c>
      <c r="E11" s="4" t="s">
        <v>294</v>
      </c>
      <c r="F11" s="1"/>
      <c r="G11" s="1"/>
      <c r="H11" s="1"/>
    </row>
    <row r="12" spans="1:8" ht="45" x14ac:dyDescent="0.25">
      <c r="A12" s="4" t="s">
        <v>14</v>
      </c>
      <c r="B12" s="4" t="s">
        <v>281</v>
      </c>
      <c r="C12" s="4" t="s">
        <v>15</v>
      </c>
      <c r="D12" s="4" t="s">
        <v>16</v>
      </c>
      <c r="E12" s="4" t="s">
        <v>295</v>
      </c>
      <c r="F12" s="1"/>
      <c r="G12" s="1"/>
      <c r="H12" s="1"/>
    </row>
    <row r="13" spans="1:8" ht="30" x14ac:dyDescent="0.25">
      <c r="A13" s="4" t="s">
        <v>17</v>
      </c>
      <c r="B13" s="4" t="s">
        <v>282</v>
      </c>
      <c r="C13" s="4" t="s">
        <v>18</v>
      </c>
      <c r="D13" s="4" t="s">
        <v>19</v>
      </c>
      <c r="E13" s="4" t="s">
        <v>296</v>
      </c>
      <c r="F13" s="1"/>
      <c r="G13" s="1"/>
      <c r="H13" s="1"/>
    </row>
    <row r="14" spans="1:8" ht="45" x14ac:dyDescent="0.25">
      <c r="A14" s="4" t="s">
        <v>20</v>
      </c>
      <c r="B14" s="4" t="s">
        <v>283</v>
      </c>
      <c r="C14" s="4" t="s">
        <v>287</v>
      </c>
      <c r="D14" s="4" t="s">
        <v>290</v>
      </c>
      <c r="E14" s="4" t="s">
        <v>21</v>
      </c>
      <c r="F14" s="1"/>
      <c r="G14" s="1"/>
      <c r="H14" s="1"/>
    </row>
    <row r="15" spans="1:8" ht="30" x14ac:dyDescent="0.25">
      <c r="A15" s="4" t="s">
        <v>22</v>
      </c>
      <c r="B15" s="4" t="s">
        <v>284</v>
      </c>
      <c r="C15" s="4" t="s">
        <v>23</v>
      </c>
      <c r="D15" s="4" t="s">
        <v>291</v>
      </c>
      <c r="E15" s="4" t="s">
        <v>297</v>
      </c>
      <c r="F15" s="1"/>
      <c r="G15" s="1"/>
      <c r="H15" s="1"/>
    </row>
    <row r="16" spans="1:8" ht="30" x14ac:dyDescent="0.25">
      <c r="A16" s="4" t="s">
        <v>24</v>
      </c>
      <c r="B16" s="4" t="s">
        <v>285</v>
      </c>
      <c r="C16" s="4" t="s">
        <v>23</v>
      </c>
      <c r="D16" s="4" t="s">
        <v>25</v>
      </c>
      <c r="E16" s="4" t="s">
        <v>298</v>
      </c>
      <c r="F16" s="1"/>
      <c r="G16" s="1"/>
      <c r="H16" s="1"/>
    </row>
    <row r="17" spans="1:8" ht="30" x14ac:dyDescent="0.25">
      <c r="A17" s="4" t="s">
        <v>26</v>
      </c>
      <c r="B17" s="4" t="s">
        <v>286</v>
      </c>
      <c r="C17" s="4" t="s">
        <v>287</v>
      </c>
      <c r="D17" s="4" t="s">
        <v>27</v>
      </c>
      <c r="E17" s="4" t="s">
        <v>28</v>
      </c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29" t="s">
        <v>29</v>
      </c>
      <c r="B20" s="29"/>
      <c r="C20" s="29"/>
      <c r="D20" s="29"/>
      <c r="E20" s="29"/>
      <c r="F20" s="29"/>
      <c r="G20" s="29"/>
      <c r="H20" s="29"/>
    </row>
    <row r="21" spans="1:8" ht="15" customHeight="1" x14ac:dyDescent="0.25">
      <c r="A21" s="5" t="s">
        <v>305</v>
      </c>
      <c r="B21" s="1" t="s">
        <v>312</v>
      </c>
      <c r="C21" s="1"/>
      <c r="D21" s="1"/>
      <c r="E21" s="1"/>
      <c r="F21" s="1"/>
      <c r="G21" s="1"/>
      <c r="H21" s="1"/>
    </row>
    <row r="22" spans="1:8" ht="15" customHeight="1" x14ac:dyDescent="0.25">
      <c r="A22" s="6" t="s">
        <v>306</v>
      </c>
      <c r="B22" s="1" t="s">
        <v>313</v>
      </c>
      <c r="C22" s="1"/>
      <c r="D22" s="1"/>
      <c r="E22" s="1"/>
      <c r="F22" s="1"/>
      <c r="G22" s="1"/>
      <c r="H22" s="1"/>
    </row>
    <row r="23" spans="1:8" ht="15" customHeight="1" x14ac:dyDescent="0.25">
      <c r="A23" s="7" t="s">
        <v>307</v>
      </c>
      <c r="B23" s="1" t="s">
        <v>314</v>
      </c>
      <c r="C23" s="1"/>
      <c r="D23" s="1"/>
      <c r="E23" s="1"/>
      <c r="F23" s="1"/>
      <c r="G23" s="1"/>
      <c r="H23" s="1"/>
    </row>
    <row r="24" spans="1:8" ht="15" customHeight="1" x14ac:dyDescent="0.25">
      <c r="A24" s="8" t="s">
        <v>308</v>
      </c>
      <c r="B24" s="1" t="s">
        <v>315</v>
      </c>
      <c r="C24" s="1"/>
      <c r="D24" s="1"/>
      <c r="E24" s="1"/>
      <c r="F24" s="1"/>
      <c r="G24" s="1"/>
      <c r="H24" s="1"/>
    </row>
    <row r="25" spans="1:8" ht="15" customHeight="1" x14ac:dyDescent="0.25">
      <c r="A25" s="9" t="s">
        <v>309</v>
      </c>
      <c r="B25" s="1" t="s">
        <v>316</v>
      </c>
      <c r="C25" s="1"/>
      <c r="D25" s="1"/>
      <c r="E25" s="1"/>
      <c r="F25" s="1"/>
      <c r="G25" s="1"/>
      <c r="H25" s="1"/>
    </row>
    <row r="26" spans="1:8" ht="15" customHeight="1" x14ac:dyDescent="0.25">
      <c r="A26" s="10" t="s">
        <v>310</v>
      </c>
      <c r="B26" s="1" t="s">
        <v>317</v>
      </c>
      <c r="C26" s="1"/>
      <c r="D26" s="1"/>
      <c r="E26" s="1"/>
      <c r="F26" s="1"/>
      <c r="G26" s="1"/>
      <c r="H26" s="1"/>
    </row>
    <row r="27" spans="1:8" ht="15" customHeight="1" x14ac:dyDescent="0.25">
      <c r="A27" s="11" t="s">
        <v>311</v>
      </c>
      <c r="B27" s="1" t="s">
        <v>318</v>
      </c>
      <c r="C27" s="1"/>
      <c r="D27" s="1"/>
      <c r="E27" s="1"/>
      <c r="F27" s="1"/>
      <c r="G27" s="1"/>
      <c r="H27" s="1"/>
    </row>
  </sheetData>
  <mergeCells count="3">
    <mergeCell ref="A1:H1"/>
    <mergeCell ref="A7:H7"/>
    <mergeCell ref="A20:H20"/>
  </mergeCells>
  <pageMargins left="0.75" right="0.75" top="1" bottom="1" header="0.511811023622047" footer="0.511811023622047"/>
  <pageSetup paperSize="9" orientation="portrait" horizontalDpi="300" verticalDpi="300"/>
  <headerFooter>
    <oddHeader>&amp;L&amp;"Arial"&amp;8&amp;K000000 INTERNAL&amp;1#_x000D_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7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7109375" defaultRowHeight="15" customHeight="1" x14ac:dyDescent="0.25"/>
  <sheetData>
    <row r="1" spans="1:13" ht="15" customHeight="1" x14ac:dyDescent="0.25">
      <c r="A1" s="1" t="s">
        <v>27</v>
      </c>
      <c r="B1" s="1" t="str">
        <f>Controls!$B$4</f>
        <v>EXP-001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41.25" customHeight="1" x14ac:dyDescent="0.25">
      <c r="A3" s="3" t="s">
        <v>125</v>
      </c>
      <c r="B3" s="3" t="s">
        <v>126</v>
      </c>
      <c r="C3" s="3" t="s">
        <v>179</v>
      </c>
      <c r="D3" s="3" t="s">
        <v>184</v>
      </c>
      <c r="E3" s="3" t="s">
        <v>185</v>
      </c>
      <c r="F3" s="3" t="s">
        <v>193</v>
      </c>
      <c r="G3" s="3" t="s">
        <v>60</v>
      </c>
      <c r="H3" s="3" t="s">
        <v>197</v>
      </c>
      <c r="I3" s="1"/>
      <c r="J3" s="3" t="s">
        <v>177</v>
      </c>
      <c r="K3" s="3" t="s">
        <v>179</v>
      </c>
      <c r="L3" s="3" t="s">
        <v>180</v>
      </c>
      <c r="M3" s="3" t="s">
        <v>181</v>
      </c>
    </row>
    <row r="4" spans="1:13" ht="15" customHeight="1" x14ac:dyDescent="0.25">
      <c r="A4" s="18" t="str">
        <f>IFERROR(IF(INDEX(Experiment_Setup!$L$2:$O$100,MATCH($B$1,Experiment_Setup!$A$2:$A$100,0),ROWS($A$4:A4))=0,"",INDEX(Experiment_Setup!$L$2:$O$100,MATCH($B$1,Experiment_Setup!$A$2:$A$100,0),ROWS($A$4:A4))),"")</f>
        <v>VAR-001-C</v>
      </c>
      <c r="B4" s="18" t="str">
        <f>IF($A4="","",INDEX(Results!$C$2:$C$100,MATCH($A4,Results!$B$2:$B$100,0)))</f>
        <v>Control</v>
      </c>
      <c r="C4" s="18">
        <f>IF($A4="","",INDEX(Results!$G$2:$G$100,MATCH($A4,Results!$B$2:$B$100,0)))</f>
        <v>3865</v>
      </c>
      <c r="D4" s="21">
        <f>IF($A4="","",INDEX(Results!$K$2:$K$100,MATCH($A4,Results!$B$2:$B$100,0)))</f>
        <v>0.1777490297542044</v>
      </c>
      <c r="E4" s="21">
        <f>IF($A4="","",INDEX(Results!$L$2:$L$100,MATCH($A4,Results!$B$2:$B$100,0)))</f>
        <v>0.13609314359637775</v>
      </c>
      <c r="F4" s="21" t="str">
        <f>IF($A4="","",INDEX(Results!$U$2:$U$100,MATCH($A4,Results!$B$2:$B$100,0)))</f>
        <v/>
      </c>
      <c r="G4" s="21" t="str">
        <f>IF($A4="","",INDEX(Results!$X$2:$X$100,MATCH($A4,Results!$B$2:$B$100,0)))</f>
        <v/>
      </c>
      <c r="H4" s="18" t="str">
        <f>IF($A4="","",INDEX(Results!$Z$2:$Z$100,MATCH($A4,Results!$B$2:$B$100,0)))</f>
        <v>Control</v>
      </c>
      <c r="I4" s="1"/>
      <c r="J4" s="23">
        <f>IF(ROWS($J$4:J4)&lt;=IFERROR(INDEX(Experiment_Setup!$S$2:$S$100,MATCH($B$1,Experiment_Setup!$A$2:$A$100,0)),0),INDEX(Experiment_Setup!$D$2:$D$100,MATCH($B$1,Experiment_Setup!$A$2:$A$100,0))+ROWS($J$4:J4)-1,"")</f>
        <v>46082</v>
      </c>
      <c r="K4" s="1">
        <f>IF($J4="","",SUMIFS(Daily_Data!$H$2:$H$500,Daily_Data!$A$2:$A$500,$J4,Daily_Data!$B$2:$B$500,$B$1))</f>
        <v>1530</v>
      </c>
      <c r="L4" s="1">
        <f>IF($J4="","",SUMIFS(Daily_Data!$I$2:$I$500,Daily_Data!$A$2:$A$500,$J4,Daily_Data!$B$2:$B$500,$B$1))</f>
        <v>270</v>
      </c>
      <c r="M4" s="1">
        <f>IF($J4="","",SUMIFS(Daily_Data!$J$2:$J$500,Daily_Data!$A$2:$A$500,$J4,Daily_Data!$B$2:$B$500,$B$1))</f>
        <v>211</v>
      </c>
    </row>
    <row r="5" spans="1:13" ht="15" customHeight="1" x14ac:dyDescent="0.25">
      <c r="A5" s="18" t="str">
        <f>IFERROR(IF(INDEX(Experiment_Setup!$L$2:$O$100,MATCH($B$1,Experiment_Setup!$A$2:$A$100,0),ROWS($A$4:A5))=0,"",INDEX(Experiment_Setup!$L$2:$O$100,MATCH($B$1,Experiment_Setup!$A$2:$A$100,0),ROWS($A$4:A5))),"")</f>
        <v>VAR-001-A</v>
      </c>
      <c r="B5" s="18" t="str">
        <f>IF($A5="","",INDEX(Results!$C$2:$C$100,MATCH($A5,Results!$B$2:$B$100,0)))</f>
        <v>Variant A</v>
      </c>
      <c r="C5" s="18">
        <f>IF($A5="","",INDEX(Results!$G$2:$G$100,MATCH($A5,Results!$B$2:$B$100,0)))</f>
        <v>3906</v>
      </c>
      <c r="D5" s="21">
        <f>IF($A5="","",INDEX(Results!$K$2:$K$100,MATCH($A5,Results!$B$2:$B$100,0)))</f>
        <v>0.18484383000512034</v>
      </c>
      <c r="E5" s="21">
        <f>IF($A5="","",INDEX(Results!$L$2:$L$100,MATCH($A5,Results!$B$2:$B$100,0)))</f>
        <v>0.15104966717869944</v>
      </c>
      <c r="F5" s="21">
        <f>IF($A5="","",INDEX(Results!$U$2:$U$100,MATCH($A5,Results!$B$2:$B$100,0)))</f>
        <v>0.10989917042903685</v>
      </c>
      <c r="G5" s="21">
        <f>IF($A5="","",INDEX(Results!$X$2:$X$100,MATCH($A5,Results!$B$2:$B$100,0)))</f>
        <v>0.9398600627378535</v>
      </c>
      <c r="H5" s="18" t="str">
        <f>IF($A5="","",INDEX(Results!$Z$2:$Z$100,MATCH($A5,Results!$B$2:$B$100,0)))</f>
        <v>Beat Control</v>
      </c>
      <c r="I5" s="1"/>
      <c r="J5" s="23">
        <f>IF(ROWS($J$4:J5)&lt;=IFERROR(INDEX(Experiment_Setup!$S$2:$S$100,MATCH($B$1,Experiment_Setup!$A$2:$A$100,0)),0),INDEX(Experiment_Setup!$D$2:$D$100,MATCH($B$1,Experiment_Setup!$A$2:$A$100,0))+ROWS($J$4:J5)-1,"")</f>
        <v>46083</v>
      </c>
      <c r="K5" s="1">
        <f>IF($J5="","",SUMIFS(Daily_Data!$H$2:$H$500,Daily_Data!$A$2:$A$500,$J5,Daily_Data!$B$2:$B$500,$B$1))</f>
        <v>1590</v>
      </c>
      <c r="L5" s="1">
        <f>IF($J5="","",SUMIFS(Daily_Data!$I$2:$I$500,Daily_Data!$A$2:$A$500,$J5,Daily_Data!$B$2:$B$500,$B$1))</f>
        <v>284</v>
      </c>
      <c r="M5" s="1">
        <f>IF($J5="","",SUMIFS(Daily_Data!$J$2:$J$500,Daily_Data!$A$2:$A$500,$J5,Daily_Data!$B$2:$B$500,$B$1))</f>
        <v>222</v>
      </c>
    </row>
    <row r="6" spans="1:13" ht="15" customHeight="1" x14ac:dyDescent="0.25">
      <c r="A6" s="18" t="str">
        <f>IFERROR(IF(INDEX(Experiment_Setup!$L$2:$O$100,MATCH($B$1,Experiment_Setup!$A$2:$A$100,0),ROWS($A$4:A6))=0,"",INDEX(Experiment_Setup!$L$2:$O$100,MATCH($B$1,Experiment_Setup!$A$2:$A$100,0),ROWS($A$4:A6))),"")</f>
        <v>VAR-001-B</v>
      </c>
      <c r="B6" s="18" t="str">
        <f>IF($A6="","",INDEX(Results!$C$2:$C$100,MATCH($A6,Results!$B$2:$B$100,0)))</f>
        <v>Variant B</v>
      </c>
      <c r="C6" s="18">
        <f>IF($A6="","",INDEX(Results!$G$2:$G$100,MATCH($A6,Results!$B$2:$B$100,0)))</f>
        <v>3832</v>
      </c>
      <c r="D6" s="21">
        <f>IF($A6="","",INDEX(Results!$K$2:$K$100,MATCH($A6,Results!$B$2:$B$100,0)))</f>
        <v>0.17249478079331942</v>
      </c>
      <c r="E6" s="21">
        <f>IF($A6="","",INDEX(Results!$L$2:$L$100,MATCH($A6,Results!$B$2:$B$100,0)))</f>
        <v>0.12891440501043841</v>
      </c>
      <c r="F6" s="21">
        <f>IF($A6="","",INDEX(Results!$U$2:$U$100,MATCH($A6,Results!$B$2:$B$100,0)))</f>
        <v>-5.2748716035466825E-2</v>
      </c>
      <c r="G6" s="21">
        <f>IF($A6="","",INDEX(Results!$X$2:$X$100,MATCH($A6,Results!$B$2:$B$100,0)))</f>
        <v>0.64698885451864774</v>
      </c>
      <c r="H6" s="18" t="str">
        <f>IF($A6="","",INDEX(Results!$Z$2:$Z$100,MATCH($A6,Results!$B$2:$B$100,0)))</f>
        <v>Needs More Data</v>
      </c>
      <c r="I6" s="1"/>
      <c r="J6" s="23">
        <f>IF(ROWS($J$4:J6)&lt;=IFERROR(INDEX(Experiment_Setup!$S$2:$S$100,MATCH($B$1,Experiment_Setup!$A$2:$A$100,0)),0),INDEX(Experiment_Setup!$D$2:$D$100,MATCH($B$1,Experiment_Setup!$A$2:$A$100,0))+ROWS($J$4:J6)-1,"")</f>
        <v>46084</v>
      </c>
      <c r="K6" s="1">
        <f>IF($J6="","",SUMIFS(Daily_Data!$H$2:$H$500,Daily_Data!$A$2:$A$500,$J6,Daily_Data!$B$2:$B$500,$B$1))</f>
        <v>1635</v>
      </c>
      <c r="L6" s="1">
        <f>IF($J6="","",SUMIFS(Daily_Data!$I$2:$I$500,Daily_Data!$A$2:$A$500,$J6,Daily_Data!$B$2:$B$500,$B$1))</f>
        <v>295</v>
      </c>
      <c r="M6" s="1">
        <f>IF($J6="","",SUMIFS(Daily_Data!$J$2:$J$500,Daily_Data!$A$2:$A$500,$J6,Daily_Data!$B$2:$B$500,$B$1))</f>
        <v>226</v>
      </c>
    </row>
    <row r="7" spans="1:13" ht="15" customHeight="1" x14ac:dyDescent="0.25">
      <c r="A7" s="18" t="str">
        <f>IFERROR(IF(INDEX(Experiment_Setup!$L$2:$O$100,MATCH($B$1,Experiment_Setup!$A$2:$A$100,0),ROWS($A$4:A7))=0,"",INDEX(Experiment_Setup!$L$2:$O$100,MATCH($B$1,Experiment_Setup!$A$2:$A$100,0),ROWS($A$4:A7))),"")</f>
        <v/>
      </c>
      <c r="B7" s="18" t="str">
        <f>IF($A7="","",INDEX(Results!$C$2:$C$100,MATCH($A7,Results!$B$2:$B$100,0)))</f>
        <v/>
      </c>
      <c r="C7" s="18" t="str">
        <f>IF($A7="","",INDEX(Results!$G$2:$G$100,MATCH($A7,Results!$B$2:$B$100,0)))</f>
        <v/>
      </c>
      <c r="D7" s="21" t="str">
        <f>IF($A7="","",INDEX(Results!$K$2:$K$100,MATCH($A7,Results!$B$2:$B$100,0)))</f>
        <v/>
      </c>
      <c r="E7" s="21" t="str">
        <f>IF($A7="","",INDEX(Results!$L$2:$L$100,MATCH($A7,Results!$B$2:$B$100,0)))</f>
        <v/>
      </c>
      <c r="F7" s="21" t="str">
        <f>IF($A7="","",INDEX(Results!$U$2:$U$100,MATCH($A7,Results!$B$2:$B$100,0)))</f>
        <v/>
      </c>
      <c r="G7" s="21" t="str">
        <f>IF($A7="","",INDEX(Results!$X$2:$X$100,MATCH($A7,Results!$B$2:$B$100,0)))</f>
        <v/>
      </c>
      <c r="H7" s="18" t="str">
        <f>IF($A7="","",INDEX(Results!$Z$2:$Z$100,MATCH($A7,Results!$B$2:$B$100,0)))</f>
        <v/>
      </c>
      <c r="I7" s="1"/>
      <c r="J7" s="23">
        <f>IF(ROWS($J$4:J7)&lt;=IFERROR(INDEX(Experiment_Setup!$S$2:$S$100,MATCH($B$1,Experiment_Setup!$A$2:$A$100,0)),0),INDEX(Experiment_Setup!$D$2:$D$100,MATCH($B$1,Experiment_Setup!$A$2:$A$100,0))+ROWS($J$4:J7)-1,"")</f>
        <v>46085</v>
      </c>
      <c r="K7" s="1">
        <f>IF($J7="","",SUMIFS(Daily_Data!$H$2:$H$500,Daily_Data!$A$2:$A$500,$J7,Daily_Data!$B$2:$B$500,$B$1))</f>
        <v>1560</v>
      </c>
      <c r="L7" s="1">
        <f>IF($J7="","",SUMIFS(Daily_Data!$I$2:$I$500,Daily_Data!$A$2:$A$500,$J7,Daily_Data!$B$2:$B$500,$B$1))</f>
        <v>276</v>
      </c>
      <c r="M7" s="1">
        <f>IF($J7="","",SUMIFS(Daily_Data!$J$2:$J$500,Daily_Data!$A$2:$A$500,$J7,Daily_Data!$B$2:$B$500,$B$1))</f>
        <v>218</v>
      </c>
    </row>
    <row r="8" spans="1:13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23">
        <f>IF(ROWS($J$4:J8)&lt;=IFERROR(INDEX(Experiment_Setup!$S$2:$S$100,MATCH($B$1,Experiment_Setup!$A$2:$A$100,0)),0),INDEX(Experiment_Setup!$D$2:$D$100,MATCH($B$1,Experiment_Setup!$A$2:$A$100,0))+ROWS($J$4:J8)-1,"")</f>
        <v>46086</v>
      </c>
      <c r="K8" s="1">
        <f>IF($J8="","",SUMIFS(Daily_Data!$H$2:$H$500,Daily_Data!$A$2:$A$500,$J8,Daily_Data!$B$2:$B$500,$B$1))</f>
        <v>1714</v>
      </c>
      <c r="L8" s="1">
        <f>IF($J8="","",SUMIFS(Daily_Data!$I$2:$I$500,Daily_Data!$A$2:$A$500,$J8,Daily_Data!$B$2:$B$500,$B$1))</f>
        <v>306</v>
      </c>
      <c r="M8" s="1">
        <f>IF($J8="","",SUMIFS(Daily_Data!$J$2:$J$500,Daily_Data!$A$2:$A$500,$J8,Daily_Data!$B$2:$B$500,$B$1))</f>
        <v>237</v>
      </c>
    </row>
    <row r="9" spans="1:13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23">
        <f>IF(ROWS($J$4:J9)&lt;=IFERROR(INDEX(Experiment_Setup!$S$2:$S$100,MATCH($B$1,Experiment_Setup!$A$2:$A$100,0)),0),INDEX(Experiment_Setup!$D$2:$D$100,MATCH($B$1,Experiment_Setup!$A$2:$A$100,0))+ROWS($J$4:J9)-1,"")</f>
        <v>46087</v>
      </c>
      <c r="K9" s="1">
        <f>IF($J9="","",SUMIFS(Daily_Data!$H$2:$H$500,Daily_Data!$A$2:$A$500,$J9,Daily_Data!$B$2:$B$500,$B$1))</f>
        <v>1774</v>
      </c>
      <c r="L9" s="1">
        <f>IF($J9="","",SUMIFS(Daily_Data!$I$2:$I$500,Daily_Data!$A$2:$A$500,$J9,Daily_Data!$B$2:$B$500,$B$1))</f>
        <v>320</v>
      </c>
      <c r="M9" s="1">
        <f>IF($J9="","",SUMIFS(Daily_Data!$J$2:$J$500,Daily_Data!$A$2:$A$500,$J9,Daily_Data!$B$2:$B$500,$B$1))</f>
        <v>248</v>
      </c>
    </row>
    <row r="10" spans="1:13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23">
        <f>IF(ROWS($J$4:J10)&lt;=IFERROR(INDEX(Experiment_Setup!$S$2:$S$100,MATCH($B$1,Experiment_Setup!$A$2:$A$100,0)),0),INDEX(Experiment_Setup!$D$2:$D$100,MATCH($B$1,Experiment_Setup!$A$2:$A$100,0))+ROWS($J$4:J10)-1,"")</f>
        <v>46088</v>
      </c>
      <c r="K10" s="1">
        <f>IF($J10="","",SUMIFS(Daily_Data!$H$2:$H$500,Daily_Data!$A$2:$A$500,$J10,Daily_Data!$B$2:$B$500,$B$1))</f>
        <v>1800</v>
      </c>
      <c r="L10" s="1">
        <f>IF($J10="","",SUMIFS(Daily_Data!$I$2:$I$500,Daily_Data!$A$2:$A$500,$J10,Daily_Data!$B$2:$B$500,$B$1))</f>
        <v>319</v>
      </c>
      <c r="M10" s="1">
        <f>IF($J10="","",SUMIFS(Daily_Data!$J$2:$J$500,Daily_Data!$A$2:$A$500,$J10,Daily_Data!$B$2:$B$500,$B$1))</f>
        <v>248</v>
      </c>
    </row>
    <row r="11" spans="1:13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23" t="str">
        <f>IF(ROWS($J$4:J11)&lt;=IFERROR(INDEX(Experiment_Setup!$S$2:$S$100,MATCH($B$1,Experiment_Setup!$A$2:$A$100,0)),0),INDEX(Experiment_Setup!$D$2:$D$100,MATCH($B$1,Experiment_Setup!$A$2:$A$100,0))+ROWS($J$4:J11)-1,"")</f>
        <v/>
      </c>
      <c r="K11" s="1" t="str">
        <f>IF($J11="","",SUMIFS(Daily_Data!$H$2:$H$500,Daily_Data!$A$2:$A$500,$J11,Daily_Data!$B$2:$B$500,$B$1))</f>
        <v/>
      </c>
      <c r="L11" s="1" t="str">
        <f>IF($J11="","",SUMIFS(Daily_Data!$I$2:$I$500,Daily_Data!$A$2:$A$500,$J11,Daily_Data!$B$2:$B$500,$B$1))</f>
        <v/>
      </c>
      <c r="M11" s="1" t="str">
        <f>IF($J11="","",SUMIFS(Daily_Data!$J$2:$J$500,Daily_Data!$A$2:$A$500,$J11,Daily_Data!$B$2:$B$500,$B$1))</f>
        <v/>
      </c>
    </row>
    <row r="12" spans="1:13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23" t="str">
        <f>IF(ROWS($J$4:J12)&lt;=IFERROR(INDEX(Experiment_Setup!$S$2:$S$100,MATCH($B$1,Experiment_Setup!$A$2:$A$100,0)),0),INDEX(Experiment_Setup!$D$2:$D$100,MATCH($B$1,Experiment_Setup!$A$2:$A$100,0))+ROWS($J$4:J12)-1,"")</f>
        <v/>
      </c>
      <c r="K12" s="1" t="str">
        <f>IF($J12="","",SUMIFS(Daily_Data!$H$2:$H$500,Daily_Data!$A$2:$A$500,$J12,Daily_Data!$B$2:$B$500,$B$1))</f>
        <v/>
      </c>
      <c r="L12" s="1" t="str">
        <f>IF($J12="","",SUMIFS(Daily_Data!$I$2:$I$500,Daily_Data!$A$2:$A$500,$J12,Daily_Data!$B$2:$B$500,$B$1))</f>
        <v/>
      </c>
      <c r="M12" s="1" t="str">
        <f>IF($J12="","",SUMIFS(Daily_Data!$J$2:$J$500,Daily_Data!$A$2:$A$500,$J12,Daily_Data!$B$2:$B$500,$B$1))</f>
        <v/>
      </c>
    </row>
    <row r="13" spans="1:13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23" t="str">
        <f>IF(ROWS($J$4:J13)&lt;=IFERROR(INDEX(Experiment_Setup!$S$2:$S$100,MATCH($B$1,Experiment_Setup!$A$2:$A$100,0)),0),INDEX(Experiment_Setup!$D$2:$D$100,MATCH($B$1,Experiment_Setup!$A$2:$A$100,0))+ROWS($J$4:J13)-1,"")</f>
        <v/>
      </c>
      <c r="K13" s="1" t="str">
        <f>IF($J13="","",SUMIFS(Daily_Data!$H$2:$H$500,Daily_Data!$A$2:$A$500,$J13,Daily_Data!$B$2:$B$500,$B$1))</f>
        <v/>
      </c>
      <c r="L13" s="1" t="str">
        <f>IF($J13="","",SUMIFS(Daily_Data!$I$2:$I$500,Daily_Data!$A$2:$A$500,$J13,Daily_Data!$B$2:$B$500,$B$1))</f>
        <v/>
      </c>
      <c r="M13" s="1" t="str">
        <f>IF($J13="","",SUMIFS(Daily_Data!$J$2:$J$500,Daily_Data!$A$2:$A$500,$J13,Daily_Data!$B$2:$B$500,$B$1))</f>
        <v/>
      </c>
    </row>
    <row r="14" spans="1:13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23" t="str">
        <f>IF(ROWS($J$4:J14)&lt;=IFERROR(INDEX(Experiment_Setup!$S$2:$S$100,MATCH($B$1,Experiment_Setup!$A$2:$A$100,0)),0),INDEX(Experiment_Setup!$D$2:$D$100,MATCH($B$1,Experiment_Setup!$A$2:$A$100,0))+ROWS($J$4:J14)-1,"")</f>
        <v/>
      </c>
      <c r="K14" s="1" t="str">
        <f>IF($J14="","",SUMIFS(Daily_Data!$H$2:$H$500,Daily_Data!$A$2:$A$500,$J14,Daily_Data!$B$2:$B$500,$B$1))</f>
        <v/>
      </c>
      <c r="L14" s="1" t="str">
        <f>IF($J14="","",SUMIFS(Daily_Data!$I$2:$I$500,Daily_Data!$A$2:$A$500,$J14,Daily_Data!$B$2:$B$500,$B$1))</f>
        <v/>
      </c>
      <c r="M14" s="1" t="str">
        <f>IF($J14="","",SUMIFS(Daily_Data!$J$2:$J$500,Daily_Data!$A$2:$A$500,$J14,Daily_Data!$B$2:$B$500,$B$1))</f>
        <v/>
      </c>
    </row>
    <row r="15" spans="1:13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23" t="str">
        <f>IF(ROWS($J$4:J15)&lt;=IFERROR(INDEX(Experiment_Setup!$S$2:$S$100,MATCH($B$1,Experiment_Setup!$A$2:$A$100,0)),0),INDEX(Experiment_Setup!$D$2:$D$100,MATCH($B$1,Experiment_Setup!$A$2:$A$100,0))+ROWS($J$4:J15)-1,"")</f>
        <v/>
      </c>
      <c r="K15" s="1" t="str">
        <f>IF($J15="","",SUMIFS(Daily_Data!$H$2:$H$500,Daily_Data!$A$2:$A$500,$J15,Daily_Data!$B$2:$B$500,$B$1))</f>
        <v/>
      </c>
      <c r="L15" s="1" t="str">
        <f>IF($J15="","",SUMIFS(Daily_Data!$I$2:$I$500,Daily_Data!$A$2:$A$500,$J15,Daily_Data!$B$2:$B$500,$B$1))</f>
        <v/>
      </c>
      <c r="M15" s="1" t="str">
        <f>IF($J15="","",SUMIFS(Daily_Data!$J$2:$J$500,Daily_Data!$A$2:$A$500,$J15,Daily_Data!$B$2:$B$500,$B$1))</f>
        <v/>
      </c>
    </row>
    <row r="16" spans="1:13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23" t="str">
        <f>IF(ROWS($J$4:J16)&lt;=IFERROR(INDEX(Experiment_Setup!$S$2:$S$100,MATCH($B$1,Experiment_Setup!$A$2:$A$100,0)),0),INDEX(Experiment_Setup!$D$2:$D$100,MATCH($B$1,Experiment_Setup!$A$2:$A$100,0))+ROWS($J$4:J16)-1,"")</f>
        <v/>
      </c>
      <c r="K16" s="1" t="str">
        <f>IF($J16="","",SUMIFS(Daily_Data!$H$2:$H$500,Daily_Data!$A$2:$A$500,$J16,Daily_Data!$B$2:$B$500,$B$1))</f>
        <v/>
      </c>
      <c r="L16" s="1" t="str">
        <f>IF($J16="","",SUMIFS(Daily_Data!$I$2:$I$500,Daily_Data!$A$2:$A$500,$J16,Daily_Data!$B$2:$B$500,$B$1))</f>
        <v/>
      </c>
      <c r="M16" s="1" t="str">
        <f>IF($J16="","",SUMIFS(Daily_Data!$J$2:$J$500,Daily_Data!$A$2:$A$500,$J16,Daily_Data!$B$2:$B$500,$B$1))</f>
        <v/>
      </c>
    </row>
    <row r="17" spans="1:13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23" t="str">
        <f>IF(ROWS($J$4:J17)&lt;=IFERROR(INDEX(Experiment_Setup!$S$2:$S$100,MATCH($B$1,Experiment_Setup!$A$2:$A$100,0)),0),INDEX(Experiment_Setup!$D$2:$D$100,MATCH($B$1,Experiment_Setup!$A$2:$A$100,0))+ROWS($J$4:J17)-1,"")</f>
        <v/>
      </c>
      <c r="K17" s="1" t="str">
        <f>IF($J17="","",SUMIFS(Daily_Data!$H$2:$H$500,Daily_Data!$A$2:$A$500,$J17,Daily_Data!$B$2:$B$500,$B$1))</f>
        <v/>
      </c>
      <c r="L17" s="1" t="str">
        <f>IF($J17="","",SUMIFS(Daily_Data!$I$2:$I$500,Daily_Data!$A$2:$A$500,$J17,Daily_Data!$B$2:$B$500,$B$1))</f>
        <v/>
      </c>
      <c r="M17" s="1" t="str">
        <f>IF($J17="","",SUMIFS(Daily_Data!$J$2:$J$500,Daily_Data!$A$2:$A$500,$J17,Daily_Data!$B$2:$B$500,$B$1))</f>
        <v/>
      </c>
    </row>
  </sheetData>
  <pageMargins left="0.75" right="0.75" top="1" bottom="1" header="0.511811023622047" footer="0.511811023622047"/>
  <pageSetup paperSize="9" orientation="portrait" horizontalDpi="300" verticalDpi="300"/>
  <headerFooter>
    <oddHeader>&amp;L&amp;"Arial"&amp;8&amp;K000000 INTERNAL&amp;1#_x000D_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2"/>
  <sheetViews>
    <sheetView showGridLines="0" tabSelected="1" zoomScaleNormal="100" workbookViewId="0">
      <pane ySplit="1" topLeftCell="A2" activePane="bottomLeft" state="frozen"/>
      <selection pane="bottomLeft" activeCell="B3" sqref="B3"/>
    </sheetView>
  </sheetViews>
  <sheetFormatPr baseColWidth="10" defaultColWidth="8.7109375" defaultRowHeight="15" customHeight="1" x14ac:dyDescent="0.25"/>
  <cols>
    <col min="1" max="4" width="12" customWidth="1"/>
    <col min="5" max="5" width="13.28515625" bestFit="1" customWidth="1"/>
    <col min="6" max="6" width="16" customWidth="1"/>
    <col min="7" max="7" width="20" customWidth="1"/>
    <col min="8" max="10" width="16" customWidth="1"/>
  </cols>
  <sheetData>
    <row r="1" spans="1:10" ht="15" customHeight="1" x14ac:dyDescent="0.25">
      <c r="A1" s="29" t="s">
        <v>258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customHeight="1" x14ac:dyDescent="0.25">
      <c r="A3" s="1" t="s">
        <v>32</v>
      </c>
      <c r="B3" s="12" t="s">
        <v>33</v>
      </c>
      <c r="C3" s="1"/>
      <c r="D3" s="1" t="s">
        <v>259</v>
      </c>
      <c r="E3" s="18" t="str">
        <f>IFERROR(INDEX(Experiment_Setup!$J$2:$J$100,MATCH($B$3,Experiment_Setup!$A$2:$A$100,0)),Controls!$B$6)</f>
        <v>Retained CR</v>
      </c>
      <c r="F3" s="1"/>
      <c r="G3" s="1" t="s">
        <v>53</v>
      </c>
      <c r="H3" s="18" t="str">
        <f>IFERROR(INDEX(Experiment_Setup!$G$2:$G$100,MATCH($B$3,Experiment_Setup!$A$2:$A$100,0)),"")</f>
        <v>DE</v>
      </c>
      <c r="I3" s="1"/>
      <c r="J3" s="1"/>
    </row>
    <row r="4" spans="1:10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" customHeight="1" x14ac:dyDescent="0.25">
      <c r="A5" s="32" t="s">
        <v>260</v>
      </c>
      <c r="B5" s="32"/>
      <c r="C5" s="32" t="s">
        <v>261</v>
      </c>
      <c r="D5" s="32"/>
      <c r="E5" s="32" t="s">
        <v>262</v>
      </c>
      <c r="F5" s="32"/>
      <c r="G5" s="32" t="s">
        <v>263</v>
      </c>
      <c r="H5" s="32"/>
      <c r="I5" s="32" t="s">
        <v>264</v>
      </c>
      <c r="J5" s="32"/>
    </row>
    <row r="6" spans="1:10" ht="15" customHeight="1" x14ac:dyDescent="0.25">
      <c r="A6" s="30">
        <f>SUMIFS(Results!$G$2:$G$100,Results!$A$2:$A$100,$B$3)</f>
        <v>11603</v>
      </c>
      <c r="B6" s="30"/>
      <c r="C6" s="30">
        <f>SUMIFS(Results!$H$2:$H$100,Results!$A$2:$A$100,$B$3)</f>
        <v>2070</v>
      </c>
      <c r="D6" s="30"/>
      <c r="E6" s="30">
        <f>SUMIFS(Results!$I$2:$I$100,Results!$A$2:$A$100,$B$3)</f>
        <v>1610</v>
      </c>
      <c r="F6" s="30"/>
      <c r="G6" s="31">
        <f>MAX(Dashboard_Helper!$F$4:$F$7)</f>
        <v>0.10989917042903685</v>
      </c>
      <c r="H6" s="31"/>
      <c r="I6" s="31">
        <f>MAX(Dashboard_Helper!$G$4:$G$7)</f>
        <v>0.9398600627378535</v>
      </c>
      <c r="J6" s="31"/>
    </row>
    <row r="7" spans="1:10" ht="15" customHeight="1" x14ac:dyDescent="0.25">
      <c r="A7" s="30"/>
      <c r="B7" s="30"/>
      <c r="C7" s="30"/>
      <c r="D7" s="30"/>
      <c r="E7" s="30"/>
      <c r="F7" s="30"/>
      <c r="G7" s="31"/>
      <c r="H7" s="31"/>
      <c r="I7" s="31"/>
      <c r="J7" s="31"/>
    </row>
    <row r="8" spans="1:10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" customHeight="1" x14ac:dyDescent="0.25">
      <c r="A9" s="29" t="s">
        <v>265</v>
      </c>
      <c r="B9" s="29"/>
      <c r="C9" s="29"/>
      <c r="D9" s="29"/>
      <c r="E9" s="29"/>
      <c r="F9" s="29"/>
      <c r="G9" s="29"/>
      <c r="H9" s="29"/>
      <c r="I9" s="29"/>
      <c r="J9" s="29"/>
    </row>
    <row r="10" spans="1:10" ht="15" customHeight="1" x14ac:dyDescent="0.25">
      <c r="A10" s="3" t="s">
        <v>125</v>
      </c>
      <c r="B10" s="3" t="s">
        <v>266</v>
      </c>
      <c r="C10" s="3" t="s">
        <v>179</v>
      </c>
      <c r="D10" s="3" t="s">
        <v>42</v>
      </c>
      <c r="E10" s="3" t="s">
        <v>36</v>
      </c>
      <c r="F10" s="24"/>
      <c r="G10" s="25"/>
      <c r="H10" s="3" t="s">
        <v>63</v>
      </c>
      <c r="I10" s="26" t="s">
        <v>267</v>
      </c>
      <c r="J10" s="27" t="str">
        <f>IFERROR(INDEX($B$11:$B$14,MATCH(MAX($F$11:$F$14),$F$11:$F$14,0)),"")</f>
        <v>Variant A</v>
      </c>
    </row>
    <row r="11" spans="1:10" ht="27.75" customHeight="1" x14ac:dyDescent="0.25">
      <c r="A11" s="18" t="str">
        <f>IF(Dashboard_Helper!A4="","",Dashboard_Helper!A4)</f>
        <v>VAR-001-C</v>
      </c>
      <c r="B11" s="18" t="str">
        <f>IF(Dashboard_Helper!A4="","",Dashboard_Helper!B4)</f>
        <v>Control</v>
      </c>
      <c r="C11" s="18">
        <f>IF(Dashboard_Helper!A4="","",Dashboard_Helper!C4)</f>
        <v>3865</v>
      </c>
      <c r="D11" s="21">
        <f>IF(Dashboard_Helper!A4="","",Dashboard_Helper!D4)</f>
        <v>0.1777490297542044</v>
      </c>
      <c r="E11" s="21">
        <f>IF(Dashboard_Helper!A4="","",Dashboard_Helper!E4)</f>
        <v>0.13609314359637775</v>
      </c>
      <c r="F11" s="21" t="str">
        <f>IF(Dashboard_Helper!A4="","",Dashboard_Helper!F4)</f>
        <v/>
      </c>
      <c r="G11" s="21" t="str">
        <f>IF(Dashboard_Helper!A4="","",Dashboard_Helper!G4)</f>
        <v/>
      </c>
      <c r="H11" s="18" t="str">
        <f>IF(Dashboard_Helper!A4="","",Dashboard_Helper!H4)</f>
        <v>Control</v>
      </c>
      <c r="I11" s="26" t="s">
        <v>268</v>
      </c>
      <c r="J11" s="27" t="str">
        <f>IFERROR(INDEX(Results!$AA$2:$AA$100,MATCH($J$10,Results!$C$2:$C$100,0)),"")</f>
        <v>Roll out or retest by locale</v>
      </c>
    </row>
    <row r="12" spans="1:10" ht="15" customHeight="1" x14ac:dyDescent="0.25">
      <c r="A12" s="18" t="str">
        <f>IF(Dashboard_Helper!A5="","",Dashboard_Helper!A5)</f>
        <v>VAR-001-A</v>
      </c>
      <c r="B12" s="18" t="str">
        <f>IF(Dashboard_Helper!A5="","",Dashboard_Helper!B5)</f>
        <v>Variant A</v>
      </c>
      <c r="C12" s="18">
        <f>IF(Dashboard_Helper!A5="","",Dashboard_Helper!C5)</f>
        <v>3906</v>
      </c>
      <c r="D12" s="21">
        <f>IF(Dashboard_Helper!A5="","",Dashboard_Helper!D5)</f>
        <v>0.18484383000512034</v>
      </c>
      <c r="E12" s="21">
        <f>IF(Dashboard_Helper!A5="","",Dashboard_Helper!E5)</f>
        <v>0.15104966717869944</v>
      </c>
      <c r="F12" s="21">
        <f>IF(Dashboard_Helper!A5="","",Dashboard_Helper!F5)</f>
        <v>0.10989917042903685</v>
      </c>
      <c r="G12" s="21">
        <f>IF(Dashboard_Helper!A5="","",Dashboard_Helper!G5)</f>
        <v>0.9398600627378535</v>
      </c>
      <c r="H12" s="18" t="str">
        <f>IF(Dashboard_Helper!A5="","",Dashboard_Helper!H5)</f>
        <v>Beat Control</v>
      </c>
      <c r="I12" s="1"/>
      <c r="J12" s="1"/>
    </row>
    <row r="13" spans="1:10" ht="15" customHeight="1" x14ac:dyDescent="0.25">
      <c r="A13" s="18" t="str">
        <f>IF(Dashboard_Helper!A6="","",Dashboard_Helper!A6)</f>
        <v>VAR-001-B</v>
      </c>
      <c r="B13" s="18" t="str">
        <f>IF(Dashboard_Helper!A6="","",Dashboard_Helper!B6)</f>
        <v>Variant B</v>
      </c>
      <c r="C13" s="18">
        <f>IF(Dashboard_Helper!A6="","",Dashboard_Helper!C6)</f>
        <v>3832</v>
      </c>
      <c r="D13" s="21">
        <f>IF(Dashboard_Helper!A6="","",Dashboard_Helper!D6)</f>
        <v>0.17249478079331942</v>
      </c>
      <c r="E13" s="21">
        <f>IF(Dashboard_Helper!A6="","",Dashboard_Helper!E6)</f>
        <v>0.12891440501043841</v>
      </c>
      <c r="F13" s="21">
        <f>IF(Dashboard_Helper!A6="","",Dashboard_Helper!F6)</f>
        <v>-5.2748716035466825E-2</v>
      </c>
      <c r="G13" s="21">
        <f>IF(Dashboard_Helper!A6="","",Dashboard_Helper!G6)</f>
        <v>0.64698885451864774</v>
      </c>
      <c r="H13" s="18" t="str">
        <f>IF(Dashboard_Helper!A6="","",Dashboard_Helper!H6)</f>
        <v>Needs More Data</v>
      </c>
      <c r="I13" s="1"/>
      <c r="J13" s="1"/>
    </row>
    <row r="14" spans="1:10" ht="15" customHeight="1" x14ac:dyDescent="0.25">
      <c r="A14" s="18" t="str">
        <f>IF(Dashboard_Helper!A7="","",Dashboard_Helper!A7)</f>
        <v/>
      </c>
      <c r="B14" s="18" t="str">
        <f>IF(Dashboard_Helper!A7="","",Dashboard_Helper!B7)</f>
        <v/>
      </c>
      <c r="C14" s="18" t="str">
        <f>IF(Dashboard_Helper!A7="","",Dashboard_Helper!C7)</f>
        <v/>
      </c>
      <c r="D14" s="21" t="str">
        <f>IF(Dashboard_Helper!A7="","",Dashboard_Helper!D7)</f>
        <v/>
      </c>
      <c r="E14" s="21" t="str">
        <f>IF(Dashboard_Helper!A7="","",Dashboard_Helper!E7)</f>
        <v/>
      </c>
      <c r="F14" s="21" t="str">
        <f>IF(Dashboard_Helper!A7="","",Dashboard_Helper!F7)</f>
        <v/>
      </c>
      <c r="G14" s="21" t="str">
        <f>IF(Dashboard_Helper!A7="","",Dashboard_Helper!G7)</f>
        <v/>
      </c>
      <c r="H14" s="18" t="str">
        <f>IF(Dashboard_Helper!A7="","",Dashboard_Helper!H7)</f>
        <v/>
      </c>
      <c r="I14" s="1"/>
      <c r="J14" s="1"/>
    </row>
    <row r="15" spans="1:10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5" customHeight="1" x14ac:dyDescent="0.25">
      <c r="A17" s="29" t="s">
        <v>269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7.75" customHeight="1" x14ac:dyDescent="0.25">
      <c r="A18" s="3" t="s">
        <v>177</v>
      </c>
      <c r="B18" s="3" t="s">
        <v>179</v>
      </c>
      <c r="C18" s="3" t="s">
        <v>261</v>
      </c>
      <c r="D18" s="3" t="s">
        <v>262</v>
      </c>
      <c r="E18" s="1"/>
      <c r="F18" s="1"/>
      <c r="G18" s="1"/>
      <c r="H18" s="1"/>
      <c r="I18" s="1"/>
      <c r="J18" s="1"/>
    </row>
    <row r="19" spans="1:10" ht="15" customHeight="1" x14ac:dyDescent="0.25">
      <c r="A19" s="28">
        <f>IF(Dashboard_Helper!J4="","",Dashboard_Helper!J4)</f>
        <v>46082</v>
      </c>
      <c r="B19" s="18">
        <f>IF(Dashboard_Helper!J4="",NA(),Dashboard_Helper!K4)</f>
        <v>1530</v>
      </c>
      <c r="C19" s="18">
        <f>IF(Dashboard_Helper!J4="",NA(),Dashboard_Helper!L4)</f>
        <v>270</v>
      </c>
      <c r="D19" s="18">
        <f>IF(Dashboard_Helper!J4="",NA(),Dashboard_Helper!M4)</f>
        <v>211</v>
      </c>
      <c r="E19" s="1"/>
      <c r="F19" s="1"/>
      <c r="G19" s="1"/>
      <c r="H19" s="1"/>
      <c r="I19" s="1"/>
      <c r="J19" s="1"/>
    </row>
    <row r="20" spans="1:10" ht="15" customHeight="1" x14ac:dyDescent="0.25">
      <c r="A20" s="28">
        <f>IF(Dashboard_Helper!J5="","",Dashboard_Helper!J5)</f>
        <v>46083</v>
      </c>
      <c r="B20" s="18">
        <f>IF(Dashboard_Helper!J5="",NA(),Dashboard_Helper!K5)</f>
        <v>1590</v>
      </c>
      <c r="C20" s="18">
        <f>IF(Dashboard_Helper!J5="",NA(),Dashboard_Helper!L5)</f>
        <v>284</v>
      </c>
      <c r="D20" s="18">
        <f>IF(Dashboard_Helper!J5="",NA(),Dashboard_Helper!M5)</f>
        <v>222</v>
      </c>
      <c r="E20" s="1"/>
      <c r="F20" s="1"/>
      <c r="G20" s="1"/>
      <c r="H20" s="1"/>
      <c r="I20" s="1"/>
      <c r="J20" s="1"/>
    </row>
    <row r="21" spans="1:10" ht="15" customHeight="1" x14ac:dyDescent="0.25">
      <c r="A21" s="28">
        <f>IF(Dashboard_Helper!J6="","",Dashboard_Helper!J6)</f>
        <v>46084</v>
      </c>
      <c r="B21" s="18">
        <f>IF(Dashboard_Helper!J6="",NA(),Dashboard_Helper!K6)</f>
        <v>1635</v>
      </c>
      <c r="C21" s="18">
        <f>IF(Dashboard_Helper!J6="",NA(),Dashboard_Helper!L6)</f>
        <v>295</v>
      </c>
      <c r="D21" s="18">
        <f>IF(Dashboard_Helper!J6="",NA(),Dashboard_Helper!M6)</f>
        <v>226</v>
      </c>
      <c r="E21" s="1"/>
      <c r="F21" s="1"/>
      <c r="G21" s="1"/>
      <c r="H21" s="1"/>
      <c r="I21" s="1"/>
      <c r="J21" s="1"/>
    </row>
    <row r="22" spans="1:10" ht="15" customHeight="1" x14ac:dyDescent="0.25">
      <c r="A22" s="28">
        <f>IF(Dashboard_Helper!J7="","",Dashboard_Helper!J7)</f>
        <v>46085</v>
      </c>
      <c r="B22" s="18">
        <f>IF(Dashboard_Helper!J7="",NA(),Dashboard_Helper!K7)</f>
        <v>1560</v>
      </c>
      <c r="C22" s="18">
        <f>IF(Dashboard_Helper!J7="",NA(),Dashboard_Helper!L7)</f>
        <v>276</v>
      </c>
      <c r="D22" s="18">
        <f>IF(Dashboard_Helper!J7="",NA(),Dashboard_Helper!M7)</f>
        <v>218</v>
      </c>
      <c r="E22" s="1"/>
      <c r="F22" s="1"/>
      <c r="G22" s="1"/>
      <c r="H22" s="1"/>
      <c r="I22" s="1"/>
      <c r="J22" s="1"/>
    </row>
    <row r="23" spans="1:10" ht="15" customHeight="1" x14ac:dyDescent="0.25">
      <c r="A23" s="28">
        <f>IF(Dashboard_Helper!J8="","",Dashboard_Helper!J8)</f>
        <v>46086</v>
      </c>
      <c r="B23" s="18">
        <f>IF(Dashboard_Helper!J8="",NA(),Dashboard_Helper!K8)</f>
        <v>1714</v>
      </c>
      <c r="C23" s="18">
        <f>IF(Dashboard_Helper!J8="",NA(),Dashboard_Helper!L8)</f>
        <v>306</v>
      </c>
      <c r="D23" s="18">
        <f>IF(Dashboard_Helper!J8="",NA(),Dashboard_Helper!M8)</f>
        <v>237</v>
      </c>
      <c r="E23" s="1"/>
      <c r="F23" s="1"/>
      <c r="G23" s="1"/>
      <c r="H23" s="1"/>
      <c r="I23" s="1"/>
      <c r="J23" s="1"/>
    </row>
    <row r="24" spans="1:10" ht="15" customHeight="1" x14ac:dyDescent="0.25">
      <c r="A24" s="28">
        <f>IF(Dashboard_Helper!J9="","",Dashboard_Helper!J9)</f>
        <v>46087</v>
      </c>
      <c r="B24" s="18">
        <f>IF(Dashboard_Helper!J9="",NA(),Dashboard_Helper!K9)</f>
        <v>1774</v>
      </c>
      <c r="C24" s="18">
        <f>IF(Dashboard_Helper!J9="",NA(),Dashboard_Helper!L9)</f>
        <v>320</v>
      </c>
      <c r="D24" s="18">
        <f>IF(Dashboard_Helper!J9="",NA(),Dashboard_Helper!M9)</f>
        <v>248</v>
      </c>
      <c r="E24" s="1"/>
      <c r="F24" s="1"/>
      <c r="G24" s="1"/>
      <c r="H24" s="1"/>
      <c r="I24" s="1"/>
      <c r="J24" s="1"/>
    </row>
    <row r="25" spans="1:10" ht="15" customHeight="1" x14ac:dyDescent="0.25">
      <c r="A25" s="28">
        <f>IF(Dashboard_Helper!J10="","",Dashboard_Helper!J10)</f>
        <v>46088</v>
      </c>
      <c r="B25" s="18">
        <f>IF(Dashboard_Helper!J10="",NA(),Dashboard_Helper!K10)</f>
        <v>1800</v>
      </c>
      <c r="C25" s="18">
        <f>IF(Dashboard_Helper!J10="",NA(),Dashboard_Helper!L10)</f>
        <v>319</v>
      </c>
      <c r="D25" s="18">
        <f>IF(Dashboard_Helper!J10="",NA(),Dashboard_Helper!M10)</f>
        <v>248</v>
      </c>
      <c r="E25" s="1"/>
      <c r="F25" s="1"/>
      <c r="G25" s="1"/>
      <c r="H25" s="1"/>
      <c r="I25" s="1"/>
      <c r="J25" s="1"/>
    </row>
    <row r="26" spans="1:10" ht="15" customHeight="1" x14ac:dyDescent="0.25">
      <c r="A26" s="28" t="str">
        <f>IF(Dashboard_Helper!J11="","",Dashboard_Helper!J11)</f>
        <v/>
      </c>
      <c r="B26" s="18" t="e">
        <f>IF(Dashboard_Helper!J11="",NA(),Dashboard_Helper!K11)</f>
        <v>#N/A</v>
      </c>
      <c r="C26" s="18" t="e">
        <f>IF(Dashboard_Helper!J11="",NA(),Dashboard_Helper!L11)</f>
        <v>#N/A</v>
      </c>
      <c r="D26" s="18" t="e">
        <f>IF(Dashboard_Helper!J11="",NA(),Dashboard_Helper!M11)</f>
        <v>#N/A</v>
      </c>
      <c r="E26" s="1"/>
      <c r="F26" s="1"/>
      <c r="G26" s="1"/>
      <c r="H26" s="1"/>
      <c r="I26" s="1"/>
      <c r="J26" s="1"/>
    </row>
    <row r="27" spans="1:10" ht="15" customHeight="1" x14ac:dyDescent="0.25">
      <c r="A27" s="28" t="str">
        <f>IF(Dashboard_Helper!J12="","",Dashboard_Helper!J12)</f>
        <v/>
      </c>
      <c r="B27" s="18" t="e">
        <f>IF(Dashboard_Helper!J12="",NA(),Dashboard_Helper!K12)</f>
        <v>#N/A</v>
      </c>
      <c r="C27" s="18" t="e">
        <f>IF(Dashboard_Helper!J12="",NA(),Dashboard_Helper!L12)</f>
        <v>#N/A</v>
      </c>
      <c r="D27" s="18" t="e">
        <f>IF(Dashboard_Helper!J12="",NA(),Dashboard_Helper!M12)</f>
        <v>#N/A</v>
      </c>
      <c r="E27" s="1"/>
      <c r="F27" s="1"/>
      <c r="G27" s="1"/>
      <c r="H27" s="1"/>
      <c r="I27" s="1"/>
      <c r="J27" s="1"/>
    </row>
    <row r="28" spans="1:10" ht="15" customHeight="1" x14ac:dyDescent="0.25">
      <c r="A28" s="28" t="str">
        <f>IF(Dashboard_Helper!J13="","",Dashboard_Helper!J13)</f>
        <v/>
      </c>
      <c r="B28" s="18" t="e">
        <f>IF(Dashboard_Helper!J13="",NA(),Dashboard_Helper!K13)</f>
        <v>#N/A</v>
      </c>
      <c r="C28" s="18" t="e">
        <f>IF(Dashboard_Helper!J13="",NA(),Dashboard_Helper!L13)</f>
        <v>#N/A</v>
      </c>
      <c r="D28" s="18" t="e">
        <f>IF(Dashboard_Helper!J13="",NA(),Dashboard_Helper!M13)</f>
        <v>#N/A</v>
      </c>
      <c r="E28" s="1"/>
      <c r="F28" s="1"/>
      <c r="G28" s="1"/>
      <c r="H28" s="1"/>
      <c r="I28" s="1"/>
      <c r="J28" s="1"/>
    </row>
    <row r="29" spans="1:10" ht="15" customHeight="1" x14ac:dyDescent="0.25">
      <c r="A29" s="28" t="str">
        <f>IF(Dashboard_Helper!J14="","",Dashboard_Helper!J14)</f>
        <v/>
      </c>
      <c r="B29" s="18" t="e">
        <f>IF(Dashboard_Helper!J14="",NA(),Dashboard_Helper!K14)</f>
        <v>#N/A</v>
      </c>
      <c r="C29" s="18" t="e">
        <f>IF(Dashboard_Helper!J14="",NA(),Dashboard_Helper!L14)</f>
        <v>#N/A</v>
      </c>
      <c r="D29" s="18" t="e">
        <f>IF(Dashboard_Helper!J14="",NA(),Dashboard_Helper!M14)</f>
        <v>#N/A</v>
      </c>
      <c r="E29" s="1"/>
      <c r="F29" s="1"/>
      <c r="G29" s="1"/>
      <c r="H29" s="1"/>
      <c r="I29" s="1"/>
      <c r="J29" s="1"/>
    </row>
    <row r="30" spans="1:10" ht="15" customHeight="1" x14ac:dyDescent="0.25">
      <c r="A30" s="28" t="str">
        <f>IF(Dashboard_Helper!J15="","",Dashboard_Helper!J15)</f>
        <v/>
      </c>
      <c r="B30" s="18" t="e">
        <f>IF(Dashboard_Helper!J15="",NA(),Dashboard_Helper!K15)</f>
        <v>#N/A</v>
      </c>
      <c r="C30" s="18" t="e">
        <f>IF(Dashboard_Helper!J15="",NA(),Dashboard_Helper!L15)</f>
        <v>#N/A</v>
      </c>
      <c r="D30" s="18" t="e">
        <f>IF(Dashboard_Helper!J15="",NA(),Dashboard_Helper!M15)</f>
        <v>#N/A</v>
      </c>
      <c r="E30" s="1"/>
      <c r="F30" s="1"/>
      <c r="G30" s="1"/>
      <c r="H30" s="1"/>
      <c r="I30" s="1"/>
      <c r="J30" s="1"/>
    </row>
    <row r="31" spans="1:10" ht="15" customHeight="1" x14ac:dyDescent="0.25">
      <c r="A31" s="28" t="str">
        <f>IF(Dashboard_Helper!J16="","",Dashboard_Helper!J16)</f>
        <v/>
      </c>
      <c r="B31" s="18" t="e">
        <f>IF(Dashboard_Helper!J16="",NA(),Dashboard_Helper!K16)</f>
        <v>#N/A</v>
      </c>
      <c r="C31" s="18" t="e">
        <f>IF(Dashboard_Helper!J16="",NA(),Dashboard_Helper!L16)</f>
        <v>#N/A</v>
      </c>
      <c r="D31" s="18" t="e">
        <f>IF(Dashboard_Helper!J16="",NA(),Dashboard_Helper!M16)</f>
        <v>#N/A</v>
      </c>
      <c r="E31" s="1"/>
      <c r="F31" s="1"/>
      <c r="G31" s="1"/>
      <c r="H31" s="1"/>
      <c r="I31" s="1"/>
      <c r="J31" s="1"/>
    </row>
    <row r="32" spans="1:10" ht="15" customHeight="1" x14ac:dyDescent="0.25">
      <c r="A32" s="28" t="str">
        <f>IF(Dashboard_Helper!J17="","",Dashboard_Helper!J17)</f>
        <v/>
      </c>
      <c r="B32" s="18" t="e">
        <f>IF(Dashboard_Helper!J17="",NA(),Dashboard_Helper!K17)</f>
        <v>#N/A</v>
      </c>
      <c r="C32" s="18" t="e">
        <f>IF(Dashboard_Helper!J17="",NA(),Dashboard_Helper!L17)</f>
        <v>#N/A</v>
      </c>
      <c r="D32" s="18" t="e">
        <f>IF(Dashboard_Helper!J17="",NA(),Dashboard_Helper!M17)</f>
        <v>#N/A</v>
      </c>
      <c r="E32" s="1"/>
      <c r="F32" s="1"/>
      <c r="G32" s="1"/>
      <c r="H32" s="1"/>
      <c r="I32" s="1"/>
      <c r="J32" s="1"/>
    </row>
  </sheetData>
  <mergeCells count="13">
    <mergeCell ref="A1:J1"/>
    <mergeCell ref="A5:B5"/>
    <mergeCell ref="C5:D5"/>
    <mergeCell ref="E5:F5"/>
    <mergeCell ref="G5:H5"/>
    <mergeCell ref="I5:J5"/>
    <mergeCell ref="A9:J9"/>
    <mergeCell ref="A17:J17"/>
    <mergeCell ref="A6:B7"/>
    <mergeCell ref="C6:D7"/>
    <mergeCell ref="E6:F7"/>
    <mergeCell ref="G6:H7"/>
    <mergeCell ref="I6:J7"/>
  </mergeCells>
  <pageMargins left="0.75" right="0.75" top="1" bottom="1" header="0.511811023622047" footer="0.511811023622047"/>
  <pageSetup paperSize="9" orientation="portrait" horizontalDpi="300" verticalDpi="300"/>
  <headerFooter>
    <oddHeader>&amp;L&amp;"Arial"&amp;8&amp;K000000 INTERNAL&amp;1#_x000D_</oddHead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A00-000000000000}">
          <x14:formula1>
            <xm:f>Experiment_Setup!$A$2:$A$100</xm:f>
          </x14:formula1>
          <x14:formula2>
            <xm:f>0</xm:f>
          </x14:formula2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showGridLines="0" zoomScaleNormal="100" workbookViewId="0">
      <pane ySplit="1" topLeftCell="A2" activePane="bottomLeft" state="frozen"/>
      <selection pane="bottomLeft" activeCell="C22" sqref="C22"/>
    </sheetView>
  </sheetViews>
  <sheetFormatPr baseColWidth="10" defaultColWidth="8.7109375" defaultRowHeight="15" customHeight="1" x14ac:dyDescent="0.25"/>
  <cols>
    <col min="1" max="1" width="30" customWidth="1"/>
    <col min="2" max="2" width="27.140625" bestFit="1" customWidth="1"/>
    <col min="3" max="3" width="42" customWidth="1"/>
  </cols>
  <sheetData>
    <row r="1" spans="1:6" ht="15" customHeight="1" x14ac:dyDescent="0.25">
      <c r="A1" s="29" t="s">
        <v>7</v>
      </c>
      <c r="B1" s="29"/>
      <c r="C1" s="29"/>
      <c r="D1" s="29"/>
      <c r="E1" s="29"/>
      <c r="F1" s="29"/>
    </row>
    <row r="2" spans="1:6" ht="15" customHeight="1" x14ac:dyDescent="0.25">
      <c r="A2" s="1"/>
      <c r="B2" s="1"/>
      <c r="C2" s="1"/>
      <c r="D2" s="1"/>
      <c r="E2" s="1"/>
      <c r="F2" s="1"/>
    </row>
    <row r="3" spans="1:6" ht="15" customHeight="1" x14ac:dyDescent="0.25">
      <c r="A3" s="3" t="s">
        <v>30</v>
      </c>
      <c r="B3" s="3" t="s">
        <v>31</v>
      </c>
      <c r="C3" s="3" t="s">
        <v>277</v>
      </c>
      <c r="D3" s="1"/>
      <c r="E3" s="1"/>
      <c r="F3" s="1"/>
    </row>
    <row r="4" spans="1:6" ht="15" customHeight="1" x14ac:dyDescent="0.25">
      <c r="A4" s="2" t="s">
        <v>32</v>
      </c>
      <c r="B4" s="12" t="s">
        <v>33</v>
      </c>
      <c r="C4" s="1" t="s">
        <v>270</v>
      </c>
      <c r="D4" s="1"/>
      <c r="E4" s="1"/>
      <c r="F4" s="1"/>
    </row>
    <row r="5" spans="1:6" ht="15" customHeight="1" x14ac:dyDescent="0.25">
      <c r="A5" s="2" t="s">
        <v>34</v>
      </c>
      <c r="B5" s="13">
        <v>0.9</v>
      </c>
      <c r="C5" s="1" t="s">
        <v>271</v>
      </c>
      <c r="D5" s="1"/>
      <c r="E5" s="1"/>
      <c r="F5" s="1"/>
    </row>
    <row r="6" spans="1:6" ht="15" customHeight="1" x14ac:dyDescent="0.25">
      <c r="A6" s="2" t="s">
        <v>35</v>
      </c>
      <c r="B6" s="12" t="s">
        <v>36</v>
      </c>
      <c r="C6" s="1" t="s">
        <v>272</v>
      </c>
      <c r="D6" s="1"/>
      <c r="E6" s="1"/>
      <c r="F6" s="1"/>
    </row>
    <row r="7" spans="1:6" ht="15" customHeight="1" x14ac:dyDescent="0.25">
      <c r="A7" s="2" t="s">
        <v>37</v>
      </c>
      <c r="B7" s="12">
        <v>1000</v>
      </c>
      <c r="C7" s="1" t="s">
        <v>273</v>
      </c>
      <c r="D7" s="1"/>
      <c r="E7" s="1"/>
      <c r="F7" s="1"/>
    </row>
    <row r="8" spans="1:6" ht="15" customHeight="1" x14ac:dyDescent="0.25">
      <c r="A8" s="2" t="s">
        <v>38</v>
      </c>
      <c r="B8" s="12">
        <v>7</v>
      </c>
      <c r="C8" s="1" t="s">
        <v>274</v>
      </c>
      <c r="D8" s="1"/>
      <c r="E8" s="1"/>
      <c r="F8" s="1"/>
    </row>
    <row r="9" spans="1:6" ht="15" customHeight="1" x14ac:dyDescent="0.25">
      <c r="A9" s="2" t="s">
        <v>39</v>
      </c>
      <c r="B9" s="13">
        <v>-0.05</v>
      </c>
      <c r="C9" s="1" t="s">
        <v>275</v>
      </c>
      <c r="D9" s="1"/>
      <c r="E9" s="1"/>
      <c r="F9" s="1"/>
    </row>
    <row r="10" spans="1:6" ht="15" customHeight="1" x14ac:dyDescent="0.25">
      <c r="A10" s="2" t="s">
        <v>40</v>
      </c>
      <c r="B10" s="13">
        <v>0.03</v>
      </c>
      <c r="C10" s="1" t="s">
        <v>276</v>
      </c>
      <c r="D10" s="1"/>
      <c r="E10" s="1"/>
      <c r="F10" s="1"/>
    </row>
    <row r="11" spans="1:6" ht="15" customHeight="1" x14ac:dyDescent="0.25">
      <c r="A11" s="1"/>
      <c r="B11" s="1"/>
      <c r="C11" s="1"/>
      <c r="D11" s="1"/>
      <c r="E11" s="1"/>
      <c r="F11" s="1"/>
    </row>
    <row r="12" spans="1:6" ht="15" customHeight="1" x14ac:dyDescent="0.25">
      <c r="A12" s="29" t="s">
        <v>41</v>
      </c>
      <c r="B12" s="29"/>
      <c r="C12" s="29"/>
      <c r="D12" s="29"/>
      <c r="E12" s="29"/>
      <c r="F12" s="29"/>
    </row>
    <row r="13" spans="1:6" ht="15" customHeight="1" x14ac:dyDescent="0.25">
      <c r="A13" s="1" t="s">
        <v>42</v>
      </c>
      <c r="B13" s="1" t="s">
        <v>43</v>
      </c>
      <c r="C13" s="1"/>
      <c r="D13" s="1"/>
      <c r="E13" s="1"/>
      <c r="F13" s="1"/>
    </row>
    <row r="14" spans="1:6" ht="15" customHeight="1" x14ac:dyDescent="0.25">
      <c r="A14" s="1" t="s">
        <v>36</v>
      </c>
      <c r="B14" s="1" t="s">
        <v>44</v>
      </c>
      <c r="C14" s="1"/>
      <c r="D14" s="1"/>
      <c r="E14" s="1"/>
      <c r="F14" s="1"/>
    </row>
    <row r="15" spans="1:6" ht="15" customHeight="1" x14ac:dyDescent="0.25">
      <c r="A15" s="1" t="s">
        <v>45</v>
      </c>
      <c r="B15" s="1" t="s">
        <v>46</v>
      </c>
      <c r="C15" s="1"/>
      <c r="D15" s="1"/>
      <c r="E15" s="1"/>
      <c r="F15" s="1"/>
    </row>
    <row r="16" spans="1:6" ht="15" customHeight="1" x14ac:dyDescent="0.25">
      <c r="A16" s="1" t="s">
        <v>47</v>
      </c>
      <c r="B16" s="1" t="s">
        <v>48</v>
      </c>
      <c r="C16" s="1"/>
      <c r="D16" s="1"/>
      <c r="E16" s="1"/>
      <c r="F16" s="1"/>
    </row>
  </sheetData>
  <mergeCells count="2">
    <mergeCell ref="A1:F1"/>
    <mergeCell ref="A12:F12"/>
  </mergeCells>
  <pageMargins left="0.75" right="0.75" top="1" bottom="1" header="0.511811023622047" footer="0.511811023622047"/>
  <pageSetup paperSize="9" orientation="portrait" horizontalDpi="300" verticalDpi="300"/>
  <headerFooter>
    <oddHeader>&amp;L&amp;"Arial"&amp;8&amp;K000000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5"/>
  <sheetViews>
    <sheetView topLeftCell="C1" zoomScaleNormal="100" workbookViewId="0">
      <pane ySplit="1" topLeftCell="A2" activePane="bottomLeft" state="frozen"/>
      <selection pane="bottomLeft" activeCell="Q2" sqref="Q2"/>
    </sheetView>
  </sheetViews>
  <sheetFormatPr baseColWidth="10" defaultColWidth="8.7109375" defaultRowHeight="15" customHeight="1" x14ac:dyDescent="0.25"/>
  <cols>
    <col min="1" max="1" width="15.5703125" bestFit="1" customWidth="1"/>
    <col min="2" max="2" width="9.140625" bestFit="1" customWidth="1"/>
    <col min="3" max="3" width="11.42578125" bestFit="1" customWidth="1"/>
    <col min="4" max="4" width="16.42578125" bestFit="1" customWidth="1"/>
    <col min="5" max="5" width="10" customWidth="1"/>
    <col min="6" max="6" width="26.28515625" bestFit="1" customWidth="1"/>
    <col min="7" max="7" width="53.85546875" bestFit="1" customWidth="1"/>
    <col min="8" max="8" width="23.140625" bestFit="1" customWidth="1"/>
    <col min="9" max="9" width="13.7109375" bestFit="1" customWidth="1"/>
    <col min="10" max="10" width="14.42578125" bestFit="1" customWidth="1"/>
    <col min="11" max="11" width="9" customWidth="1"/>
    <col min="12" max="12" width="12.42578125" bestFit="1" customWidth="1"/>
    <col min="13" max="13" width="8" customWidth="1"/>
    <col min="14" max="14" width="11" bestFit="1" customWidth="1"/>
    <col min="15" max="16" width="12" customWidth="1"/>
    <col min="17" max="17" width="16.5703125" bestFit="1" customWidth="1"/>
    <col min="18" max="18" width="17.28515625" bestFit="1" customWidth="1"/>
  </cols>
  <sheetData>
    <row r="1" spans="1:18" ht="27.75" customHeight="1" x14ac:dyDescent="0.25">
      <c r="A1" s="3" t="s">
        <v>49</v>
      </c>
      <c r="B1" s="3" t="s">
        <v>50</v>
      </c>
      <c r="C1" s="3" t="s">
        <v>51</v>
      </c>
      <c r="D1" s="3" t="s">
        <v>52</v>
      </c>
      <c r="E1" s="3" t="s">
        <v>53</v>
      </c>
      <c r="F1" s="3" t="s">
        <v>54</v>
      </c>
      <c r="G1" s="3" t="s">
        <v>55</v>
      </c>
      <c r="H1" s="3" t="s">
        <v>56</v>
      </c>
      <c r="I1" s="3" t="s">
        <v>57</v>
      </c>
      <c r="J1" s="3" t="s">
        <v>58</v>
      </c>
      <c r="K1" s="3" t="s">
        <v>59</v>
      </c>
      <c r="L1" s="3" t="s">
        <v>60</v>
      </c>
      <c r="M1" s="3" t="s">
        <v>61</v>
      </c>
      <c r="N1" s="3" t="s">
        <v>62</v>
      </c>
      <c r="O1" s="3" t="s">
        <v>63</v>
      </c>
      <c r="P1" s="3" t="s">
        <v>64</v>
      </c>
      <c r="Q1" s="3" t="s">
        <v>65</v>
      </c>
      <c r="R1" s="3" t="s">
        <v>66</v>
      </c>
    </row>
    <row r="2" spans="1:18" ht="41.25" customHeight="1" x14ac:dyDescent="0.25">
      <c r="A2" s="4" t="s">
        <v>67</v>
      </c>
      <c r="B2" s="4">
        <v>1</v>
      </c>
      <c r="C2" s="4" t="s">
        <v>68</v>
      </c>
      <c r="D2" s="4" t="s">
        <v>69</v>
      </c>
      <c r="E2" s="4" t="s">
        <v>70</v>
      </c>
      <c r="F2" s="14" t="s">
        <v>321</v>
      </c>
      <c r="G2" s="14" t="s">
        <v>325</v>
      </c>
      <c r="H2" s="14" t="s">
        <v>319</v>
      </c>
      <c r="I2" s="14" t="s">
        <v>36</v>
      </c>
      <c r="J2" s="15">
        <v>0.08</v>
      </c>
      <c r="K2" s="14">
        <v>8</v>
      </c>
      <c r="L2" s="14">
        <v>7</v>
      </c>
      <c r="M2" s="14">
        <v>6</v>
      </c>
      <c r="N2" s="16">
        <f>IF(A2="","",ROUND((K2*L2*M2)/100,1))</f>
        <v>3.4</v>
      </c>
      <c r="O2" s="14" t="s">
        <v>71</v>
      </c>
      <c r="P2" s="14" t="s">
        <v>72</v>
      </c>
      <c r="Q2" s="14" t="s">
        <v>73</v>
      </c>
      <c r="R2" s="14" t="s">
        <v>329</v>
      </c>
    </row>
    <row r="3" spans="1:18" ht="41.25" customHeight="1" x14ac:dyDescent="0.25">
      <c r="A3" s="4" t="s">
        <v>74</v>
      </c>
      <c r="B3" s="4">
        <v>2</v>
      </c>
      <c r="C3" s="4" t="s">
        <v>75</v>
      </c>
      <c r="D3" s="4" t="s">
        <v>76</v>
      </c>
      <c r="E3" s="4" t="s">
        <v>77</v>
      </c>
      <c r="F3" s="14" t="s">
        <v>322</v>
      </c>
      <c r="G3" s="14" t="s">
        <v>326</v>
      </c>
      <c r="H3" s="14" t="s">
        <v>320</v>
      </c>
      <c r="I3" s="14" t="s">
        <v>42</v>
      </c>
      <c r="J3" s="15">
        <v>0.06</v>
      </c>
      <c r="K3" s="14">
        <v>7</v>
      </c>
      <c r="L3" s="14">
        <v>8</v>
      </c>
      <c r="M3" s="14">
        <v>5</v>
      </c>
      <c r="N3" s="16">
        <f>IF(A3="","",ROUND((K3*L3*M3)/100,1))</f>
        <v>2.8</v>
      </c>
      <c r="O3" s="14" t="s">
        <v>78</v>
      </c>
      <c r="P3" s="14" t="s">
        <v>79</v>
      </c>
      <c r="Q3" s="14" t="s">
        <v>73</v>
      </c>
      <c r="R3" s="14" t="s">
        <v>330</v>
      </c>
    </row>
    <row r="4" spans="1:18" ht="41.25" customHeight="1" x14ac:dyDescent="0.25">
      <c r="A4" s="4" t="s">
        <v>80</v>
      </c>
      <c r="B4" s="4">
        <v>3</v>
      </c>
      <c r="C4" s="4" t="s">
        <v>68</v>
      </c>
      <c r="D4" s="4" t="s">
        <v>81</v>
      </c>
      <c r="E4" s="4" t="s">
        <v>82</v>
      </c>
      <c r="F4" s="14" t="s">
        <v>323</v>
      </c>
      <c r="G4" s="14" t="s">
        <v>327</v>
      </c>
      <c r="H4" s="14" t="s">
        <v>83</v>
      </c>
      <c r="I4" s="14" t="s">
        <v>42</v>
      </c>
      <c r="J4" s="15">
        <v>0.05</v>
      </c>
      <c r="K4" s="14">
        <v>6</v>
      </c>
      <c r="L4" s="14">
        <v>7</v>
      </c>
      <c r="M4" s="14">
        <v>7</v>
      </c>
      <c r="N4" s="16">
        <f>IF(A4="","",ROUND((K4*L4*M4)/100,1))</f>
        <v>2.9</v>
      </c>
      <c r="O4" s="14" t="s">
        <v>71</v>
      </c>
      <c r="P4" s="14" t="s">
        <v>84</v>
      </c>
      <c r="Q4" s="14" t="s">
        <v>85</v>
      </c>
      <c r="R4" s="14" t="s">
        <v>331</v>
      </c>
    </row>
    <row r="5" spans="1:18" ht="41.25" customHeight="1" x14ac:dyDescent="0.25">
      <c r="A5" s="4" t="s">
        <v>86</v>
      </c>
      <c r="B5" s="4">
        <v>4</v>
      </c>
      <c r="C5" s="4" t="s">
        <v>75</v>
      </c>
      <c r="D5" s="4" t="s">
        <v>69</v>
      </c>
      <c r="E5" s="4" t="s">
        <v>77</v>
      </c>
      <c r="F5" s="14" t="s">
        <v>324</v>
      </c>
      <c r="G5" s="14" t="s">
        <v>328</v>
      </c>
      <c r="H5" s="14" t="s">
        <v>87</v>
      </c>
      <c r="I5" s="14" t="s">
        <v>36</v>
      </c>
      <c r="J5" s="15">
        <v>0.04</v>
      </c>
      <c r="K5" s="14">
        <v>6</v>
      </c>
      <c r="L5" s="14">
        <v>6</v>
      </c>
      <c r="M5" s="14">
        <v>6</v>
      </c>
      <c r="N5" s="16">
        <f>IF(A5="","",ROUND((K5*L5*M5)/100,1))</f>
        <v>2.2000000000000002</v>
      </c>
      <c r="O5" s="14" t="s">
        <v>88</v>
      </c>
      <c r="P5" s="14" t="s">
        <v>72</v>
      </c>
      <c r="Q5" s="14" t="s">
        <v>89</v>
      </c>
      <c r="R5" s="14"/>
    </row>
  </sheetData>
  <conditionalFormatting sqref="N2:N200">
    <cfRule type="colorScale" priority="2">
      <colorScale>
        <cfvo type="min"/>
        <cfvo type="percentile" val="50"/>
        <cfvo type="max"/>
        <color rgb="FFFDE2E2"/>
        <color rgb="FFFFF3D6"/>
        <color rgb="FFE7F6EC"/>
      </colorScale>
    </cfRule>
  </conditionalFormatting>
  <pageMargins left="0.75" right="0.75" top="1" bottom="1" header="0.511811023622047" footer="0.511811023622047"/>
  <pageSetup paperSize="9" orientation="portrait" horizontalDpi="300" verticalDpi="300"/>
  <headerFooter>
    <oddHeader>&amp;L&amp;"Arial"&amp;8&amp;K000000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4"/>
  <sheetViews>
    <sheetView zoomScaleNormal="100" workbookViewId="0">
      <pane ySplit="1" topLeftCell="A2" activePane="bottomLeft" state="frozen"/>
      <selection pane="bottomLeft" activeCell="V14" sqref="V14"/>
    </sheetView>
  </sheetViews>
  <sheetFormatPr baseColWidth="10" defaultColWidth="8.7109375" defaultRowHeight="15" customHeight="1" x14ac:dyDescent="0.25"/>
  <cols>
    <col min="1" max="1" width="16" bestFit="1" customWidth="1"/>
    <col min="2" max="2" width="15.5703125" bestFit="1" customWidth="1"/>
    <col min="3" max="3" width="26.7109375" bestFit="1" customWidth="1"/>
    <col min="4" max="6" width="11.5703125" bestFit="1" customWidth="1"/>
    <col min="7" max="7" width="7.7109375" bestFit="1" customWidth="1"/>
    <col min="8" max="8" width="16.85546875" bestFit="1" customWidth="1"/>
    <col min="9" max="9" width="25.42578125" bestFit="1" customWidth="1"/>
    <col min="10" max="10" width="16.85546875" bestFit="1" customWidth="1"/>
    <col min="11" max="11" width="14.5703125" bestFit="1" customWidth="1"/>
    <col min="12" max="12" width="20.42578125" bestFit="1" customWidth="1"/>
    <col min="13" max="15" width="14" customWidth="1"/>
    <col min="16" max="16" width="18.28515625" bestFit="1" customWidth="1"/>
    <col min="17" max="17" width="6" bestFit="1" customWidth="1"/>
    <col min="18" max="18" width="20" bestFit="1" customWidth="1"/>
    <col min="19" max="19" width="25.28515625" bestFit="1" customWidth="1"/>
    <col min="20" max="20" width="10.5703125" bestFit="1" customWidth="1"/>
    <col min="21" max="21" width="7.85546875" bestFit="1" customWidth="1"/>
    <col min="22" max="22" width="21.7109375" bestFit="1" customWidth="1"/>
  </cols>
  <sheetData>
    <row r="1" spans="1:22" ht="27.75" customHeight="1" x14ac:dyDescent="0.25">
      <c r="A1" s="3" t="s">
        <v>90</v>
      </c>
      <c r="B1" s="3" t="s">
        <v>49</v>
      </c>
      <c r="C1" s="3" t="s">
        <v>91</v>
      </c>
      <c r="D1" s="3" t="s">
        <v>92</v>
      </c>
      <c r="E1" s="3" t="s">
        <v>93</v>
      </c>
      <c r="F1" s="3" t="s">
        <v>51</v>
      </c>
      <c r="G1" s="3" t="s">
        <v>53</v>
      </c>
      <c r="H1" s="3" t="s">
        <v>52</v>
      </c>
      <c r="I1" s="3" t="s">
        <v>94</v>
      </c>
      <c r="J1" s="3" t="s">
        <v>95</v>
      </c>
      <c r="K1" s="3" t="s">
        <v>96</v>
      </c>
      <c r="L1" s="3" t="s">
        <v>97</v>
      </c>
      <c r="M1" s="3" t="s">
        <v>98</v>
      </c>
      <c r="N1" s="3" t="s">
        <v>99</v>
      </c>
      <c r="O1" s="3" t="s">
        <v>100</v>
      </c>
      <c r="P1" s="3" t="s">
        <v>101</v>
      </c>
      <c r="Q1" s="3" t="s">
        <v>102</v>
      </c>
      <c r="R1" s="3" t="s">
        <v>103</v>
      </c>
      <c r="S1" s="3" t="s">
        <v>104</v>
      </c>
      <c r="T1" s="3" t="s">
        <v>63</v>
      </c>
      <c r="U1" s="3" t="s">
        <v>64</v>
      </c>
      <c r="V1" s="3" t="s">
        <v>66</v>
      </c>
    </row>
    <row r="2" spans="1:22" ht="15" customHeight="1" x14ac:dyDescent="0.25">
      <c r="A2" s="12" t="s">
        <v>33</v>
      </c>
      <c r="B2" s="12" t="s">
        <v>67</v>
      </c>
      <c r="C2" s="12" t="s">
        <v>105</v>
      </c>
      <c r="D2" s="17">
        <v>46082</v>
      </c>
      <c r="E2" s="17">
        <v>46088</v>
      </c>
      <c r="F2" s="12" t="s">
        <v>68</v>
      </c>
      <c r="G2" s="12" t="s">
        <v>70</v>
      </c>
      <c r="H2" s="12" t="s">
        <v>69</v>
      </c>
      <c r="I2" s="12" t="s">
        <v>106</v>
      </c>
      <c r="J2" s="12" t="s">
        <v>36</v>
      </c>
      <c r="K2" s="13">
        <v>0.7</v>
      </c>
      <c r="L2" s="12" t="s">
        <v>107</v>
      </c>
      <c r="M2" s="12" t="s">
        <v>108</v>
      </c>
      <c r="N2" s="12" t="s">
        <v>109</v>
      </c>
      <c r="O2" s="12"/>
      <c r="P2" s="12">
        <v>4500</v>
      </c>
      <c r="Q2" s="13">
        <v>0.05</v>
      </c>
      <c r="R2" s="13">
        <v>0.9</v>
      </c>
      <c r="S2" s="18">
        <f>IF(D2="","",E2-D2+1)</f>
        <v>7</v>
      </c>
      <c r="T2" s="12" t="s">
        <v>110</v>
      </c>
      <c r="U2" s="12" t="s">
        <v>72</v>
      </c>
      <c r="V2" s="12" t="s">
        <v>111</v>
      </c>
    </row>
    <row r="3" spans="1:22" ht="15" customHeight="1" x14ac:dyDescent="0.25">
      <c r="A3" s="12" t="s">
        <v>112</v>
      </c>
      <c r="B3" s="12" t="s">
        <v>74</v>
      </c>
      <c r="C3" s="12" t="s">
        <v>113</v>
      </c>
      <c r="D3" s="17">
        <v>46089</v>
      </c>
      <c r="E3" s="17">
        <v>46095</v>
      </c>
      <c r="F3" s="12" t="s">
        <v>75</v>
      </c>
      <c r="G3" s="12" t="s">
        <v>77</v>
      </c>
      <c r="H3" s="12" t="s">
        <v>76</v>
      </c>
      <c r="I3" s="12" t="s">
        <v>114</v>
      </c>
      <c r="J3" s="12" t="s">
        <v>42</v>
      </c>
      <c r="K3" s="13">
        <v>0.6</v>
      </c>
      <c r="L3" s="12" t="s">
        <v>115</v>
      </c>
      <c r="M3" s="12" t="s">
        <v>116</v>
      </c>
      <c r="N3" s="12" t="s">
        <v>117</v>
      </c>
      <c r="O3" s="12"/>
      <c r="P3" s="12">
        <v>3600</v>
      </c>
      <c r="Q3" s="13">
        <v>0.04</v>
      </c>
      <c r="R3" s="13">
        <v>0.9</v>
      </c>
      <c r="S3" s="18">
        <f>IF(D3="","",E3-D3+1)</f>
        <v>7</v>
      </c>
      <c r="T3" s="12" t="s">
        <v>110</v>
      </c>
      <c r="U3" s="12" t="s">
        <v>79</v>
      </c>
      <c r="V3" s="12" t="s">
        <v>118</v>
      </c>
    </row>
    <row r="4" spans="1:22" ht="15" customHeight="1" x14ac:dyDescent="0.25">
      <c r="A4" s="12" t="s">
        <v>119</v>
      </c>
      <c r="B4" s="12" t="s">
        <v>80</v>
      </c>
      <c r="C4" s="12" t="s">
        <v>120</v>
      </c>
      <c r="D4" s="17">
        <v>46096</v>
      </c>
      <c r="E4" s="17">
        <v>46102</v>
      </c>
      <c r="F4" s="12" t="s">
        <v>68</v>
      </c>
      <c r="G4" s="12" t="s">
        <v>82</v>
      </c>
      <c r="H4" s="12" t="s">
        <v>81</v>
      </c>
      <c r="I4" s="12" t="s">
        <v>106</v>
      </c>
      <c r="J4" s="12" t="s">
        <v>42</v>
      </c>
      <c r="K4" s="13">
        <v>0.8</v>
      </c>
      <c r="L4" s="12" t="s">
        <v>121</v>
      </c>
      <c r="M4" s="12" t="s">
        <v>122</v>
      </c>
      <c r="N4" s="12" t="s">
        <v>123</v>
      </c>
      <c r="O4" s="12"/>
      <c r="P4" s="12">
        <v>3000</v>
      </c>
      <c r="Q4" s="13">
        <v>0.05</v>
      </c>
      <c r="R4" s="13">
        <v>0.9</v>
      </c>
      <c r="S4" s="18">
        <f>IF(D4="","",E4-D4+1)</f>
        <v>7</v>
      </c>
      <c r="T4" s="12" t="s">
        <v>110</v>
      </c>
      <c r="U4" s="12" t="s">
        <v>84</v>
      </c>
      <c r="V4" s="12" t="s">
        <v>124</v>
      </c>
    </row>
  </sheetData>
  <pageMargins left="0.75" right="0.75" top="1" bottom="1" header="0.511811023622047" footer="0.511811023622047"/>
  <pageSetup paperSize="9" orientation="portrait" horizontalDpi="300" verticalDpi="300"/>
  <headerFooter>
    <oddHeader>&amp;L&amp;"Arial"&amp;8&amp;K000000 INTERNAL&amp;1#_x000D_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"/>
  <sheetViews>
    <sheetView zoomScaleNormal="100" workbookViewId="0">
      <pane ySplit="1" topLeftCell="A2" activePane="bottomLeft" state="frozen"/>
      <selection pane="bottomLeft" activeCell="L15" sqref="L15"/>
    </sheetView>
  </sheetViews>
  <sheetFormatPr baseColWidth="10" defaultColWidth="8.7109375" defaultRowHeight="15" customHeight="1" x14ac:dyDescent="0.25"/>
  <cols>
    <col min="1" max="1" width="12" customWidth="1"/>
    <col min="2" max="2" width="16" bestFit="1" customWidth="1"/>
    <col min="3" max="3" width="15" bestFit="1" customWidth="1"/>
    <col min="4" max="4" width="11.42578125" bestFit="1" customWidth="1"/>
    <col min="5" max="5" width="16" customWidth="1"/>
    <col min="6" max="6" width="23" bestFit="1" customWidth="1"/>
    <col min="7" max="7" width="44.28515625" bestFit="1" customWidth="1"/>
    <col min="8" max="8" width="13.28515625" bestFit="1" customWidth="1"/>
    <col min="9" max="9" width="16.140625" bestFit="1" customWidth="1"/>
    <col min="10" max="10" width="16.42578125" bestFit="1" customWidth="1"/>
    <col min="11" max="11" width="23.140625" bestFit="1" customWidth="1"/>
    <col min="12" max="12" width="26.85546875" bestFit="1" customWidth="1"/>
    <col min="13" max="13" width="19.5703125" bestFit="1" customWidth="1"/>
    <col min="14" max="14" width="11.140625" bestFit="1" customWidth="1"/>
    <col min="15" max="15" width="19.5703125" bestFit="1" customWidth="1"/>
  </cols>
  <sheetData>
    <row r="1" spans="1:15" ht="27.75" customHeight="1" x14ac:dyDescent="0.25">
      <c r="A1" s="3" t="s">
        <v>125</v>
      </c>
      <c r="B1" s="3" t="s">
        <v>90</v>
      </c>
      <c r="C1" s="3" t="s">
        <v>126</v>
      </c>
      <c r="D1" s="3" t="s">
        <v>127</v>
      </c>
      <c r="E1" s="3" t="s">
        <v>52</v>
      </c>
      <c r="F1" s="3" t="s">
        <v>128</v>
      </c>
      <c r="G1" s="3" t="s">
        <v>129</v>
      </c>
      <c r="H1" s="3" t="s">
        <v>130</v>
      </c>
      <c r="I1" s="3" t="s">
        <v>131</v>
      </c>
      <c r="J1" s="3" t="s">
        <v>132</v>
      </c>
      <c r="K1" s="3" t="s">
        <v>133</v>
      </c>
      <c r="L1" s="3" t="s">
        <v>134</v>
      </c>
      <c r="M1" s="3" t="s">
        <v>135</v>
      </c>
      <c r="N1" s="3" t="s">
        <v>136</v>
      </c>
      <c r="O1" s="3" t="s">
        <v>66</v>
      </c>
    </row>
    <row r="2" spans="1:15" ht="15" customHeight="1" x14ac:dyDescent="0.25">
      <c r="A2" s="14" t="s">
        <v>107</v>
      </c>
      <c r="B2" s="14" t="s">
        <v>33</v>
      </c>
      <c r="C2" s="14" t="s">
        <v>137</v>
      </c>
      <c r="D2" s="14" t="s">
        <v>138</v>
      </c>
      <c r="E2" s="14" t="s">
        <v>69</v>
      </c>
      <c r="F2" s="14" t="s">
        <v>139</v>
      </c>
      <c r="G2" s="14" t="s">
        <v>332</v>
      </c>
      <c r="H2" s="14" t="s">
        <v>140</v>
      </c>
      <c r="I2" s="14" t="s">
        <v>141</v>
      </c>
      <c r="J2" s="14" t="s">
        <v>142</v>
      </c>
      <c r="K2" s="14" t="s">
        <v>338</v>
      </c>
      <c r="L2" s="14" t="s">
        <v>143</v>
      </c>
      <c r="M2" s="14" t="s">
        <v>138</v>
      </c>
      <c r="N2" s="14" t="s">
        <v>138</v>
      </c>
      <c r="O2" s="14" t="s">
        <v>144</v>
      </c>
    </row>
    <row r="3" spans="1:15" ht="27.75" customHeight="1" x14ac:dyDescent="0.25">
      <c r="A3" s="14" t="s">
        <v>108</v>
      </c>
      <c r="B3" s="14" t="s">
        <v>33</v>
      </c>
      <c r="C3" s="14" t="s">
        <v>145</v>
      </c>
      <c r="D3" s="14" t="s">
        <v>146</v>
      </c>
      <c r="E3" s="14" t="s">
        <v>69</v>
      </c>
      <c r="F3" s="14" t="s">
        <v>147</v>
      </c>
      <c r="G3" s="14" t="s">
        <v>333</v>
      </c>
      <c r="H3" s="14" t="s">
        <v>140</v>
      </c>
      <c r="I3" s="14" t="s">
        <v>148</v>
      </c>
      <c r="J3" s="14" t="s">
        <v>147</v>
      </c>
      <c r="K3" s="14" t="s">
        <v>339</v>
      </c>
      <c r="L3" s="14" t="s">
        <v>149</v>
      </c>
      <c r="M3" s="14" t="s">
        <v>138</v>
      </c>
      <c r="N3" s="14" t="s">
        <v>138</v>
      </c>
      <c r="O3" s="14" t="s">
        <v>150</v>
      </c>
    </row>
    <row r="4" spans="1:15" ht="15" customHeight="1" x14ac:dyDescent="0.25">
      <c r="A4" s="14" t="s">
        <v>109</v>
      </c>
      <c r="B4" s="14" t="s">
        <v>33</v>
      </c>
      <c r="C4" s="14" t="s">
        <v>151</v>
      </c>
      <c r="D4" s="14" t="s">
        <v>146</v>
      </c>
      <c r="E4" s="14" t="s">
        <v>69</v>
      </c>
      <c r="F4" s="14" t="s">
        <v>152</v>
      </c>
      <c r="G4" s="14" t="s">
        <v>334</v>
      </c>
      <c r="H4" s="14" t="s">
        <v>140</v>
      </c>
      <c r="I4" s="14" t="s">
        <v>152</v>
      </c>
      <c r="J4" s="14" t="s">
        <v>153</v>
      </c>
      <c r="K4" s="14" t="s">
        <v>340</v>
      </c>
      <c r="L4" s="14" t="s">
        <v>154</v>
      </c>
      <c r="M4" s="14" t="s">
        <v>138</v>
      </c>
      <c r="N4" s="14" t="s">
        <v>138</v>
      </c>
      <c r="O4" s="14"/>
    </row>
    <row r="5" spans="1:15" ht="15" customHeight="1" x14ac:dyDescent="0.25">
      <c r="A5" s="14" t="s">
        <v>115</v>
      </c>
      <c r="B5" s="14" t="s">
        <v>112</v>
      </c>
      <c r="C5" s="14" t="s">
        <v>137</v>
      </c>
      <c r="D5" s="14" t="s">
        <v>138</v>
      </c>
      <c r="E5" s="14" t="s">
        <v>76</v>
      </c>
      <c r="F5" s="14" t="s">
        <v>155</v>
      </c>
      <c r="G5" s="14"/>
      <c r="H5" s="14" t="s">
        <v>156</v>
      </c>
      <c r="I5" s="14"/>
      <c r="J5" s="14" t="s">
        <v>157</v>
      </c>
      <c r="K5" s="14" t="s">
        <v>341</v>
      </c>
      <c r="L5" s="14" t="s">
        <v>158</v>
      </c>
      <c r="M5" s="14" t="s">
        <v>138</v>
      </c>
      <c r="N5" s="14" t="s">
        <v>138</v>
      </c>
      <c r="O5" s="14"/>
    </row>
    <row r="6" spans="1:15" ht="27.75" customHeight="1" x14ac:dyDescent="0.25">
      <c r="A6" s="14" t="s">
        <v>116</v>
      </c>
      <c r="B6" s="14" t="s">
        <v>112</v>
      </c>
      <c r="C6" s="14" t="s">
        <v>145</v>
      </c>
      <c r="D6" s="14" t="s">
        <v>146</v>
      </c>
      <c r="E6" s="14" t="s">
        <v>76</v>
      </c>
      <c r="F6" s="14" t="s">
        <v>159</v>
      </c>
      <c r="G6" s="14"/>
      <c r="H6" s="14" t="s">
        <v>160</v>
      </c>
      <c r="I6" s="14"/>
      <c r="J6" s="14" t="s">
        <v>161</v>
      </c>
      <c r="K6" s="14" t="s">
        <v>342</v>
      </c>
      <c r="L6" s="14" t="s">
        <v>162</v>
      </c>
      <c r="M6" s="14" t="s">
        <v>138</v>
      </c>
      <c r="N6" s="14" t="s">
        <v>138</v>
      </c>
      <c r="O6" s="14"/>
    </row>
    <row r="7" spans="1:15" ht="15" customHeight="1" x14ac:dyDescent="0.25">
      <c r="A7" s="14" t="s">
        <v>117</v>
      </c>
      <c r="B7" s="14" t="s">
        <v>112</v>
      </c>
      <c r="C7" s="14" t="s">
        <v>151</v>
      </c>
      <c r="D7" s="14" t="s">
        <v>146</v>
      </c>
      <c r="E7" s="14" t="s">
        <v>76</v>
      </c>
      <c r="F7" s="14" t="s">
        <v>163</v>
      </c>
      <c r="G7" s="14"/>
      <c r="H7" s="14" t="s">
        <v>164</v>
      </c>
      <c r="I7" s="14"/>
      <c r="J7" s="14" t="s">
        <v>165</v>
      </c>
      <c r="K7" s="14" t="s">
        <v>166</v>
      </c>
      <c r="L7" s="14" t="s">
        <v>167</v>
      </c>
      <c r="M7" s="14" t="s">
        <v>138</v>
      </c>
      <c r="N7" s="14" t="s">
        <v>138</v>
      </c>
      <c r="O7" s="14"/>
    </row>
    <row r="8" spans="1:15" ht="27.75" customHeight="1" x14ac:dyDescent="0.25">
      <c r="A8" s="14" t="s">
        <v>121</v>
      </c>
      <c r="B8" s="14" t="s">
        <v>119</v>
      </c>
      <c r="C8" s="14" t="s">
        <v>137</v>
      </c>
      <c r="D8" s="14" t="s">
        <v>138</v>
      </c>
      <c r="E8" s="14" t="s">
        <v>81</v>
      </c>
      <c r="F8" s="14" t="s">
        <v>168</v>
      </c>
      <c r="G8" s="14" t="s">
        <v>335</v>
      </c>
      <c r="H8" s="14"/>
      <c r="I8" s="14"/>
      <c r="J8" s="14" t="s">
        <v>169</v>
      </c>
      <c r="K8" s="14" t="s">
        <v>343</v>
      </c>
      <c r="L8" s="14" t="s">
        <v>170</v>
      </c>
      <c r="M8" s="14" t="s">
        <v>138</v>
      </c>
      <c r="N8" s="14" t="s">
        <v>138</v>
      </c>
      <c r="O8" s="14"/>
    </row>
    <row r="9" spans="1:15" ht="27.75" customHeight="1" x14ac:dyDescent="0.25">
      <c r="A9" s="14" t="s">
        <v>122</v>
      </c>
      <c r="B9" s="14" t="s">
        <v>119</v>
      </c>
      <c r="C9" s="14" t="s">
        <v>145</v>
      </c>
      <c r="D9" s="14" t="s">
        <v>146</v>
      </c>
      <c r="E9" s="14" t="s">
        <v>81</v>
      </c>
      <c r="F9" s="14" t="s">
        <v>171</v>
      </c>
      <c r="G9" s="14" t="s">
        <v>336</v>
      </c>
      <c r="H9" s="14"/>
      <c r="I9" s="14"/>
      <c r="J9" s="14" t="s">
        <v>172</v>
      </c>
      <c r="K9" s="14" t="s">
        <v>344</v>
      </c>
      <c r="L9" s="14" t="s">
        <v>173</v>
      </c>
      <c r="M9" s="14" t="s">
        <v>138</v>
      </c>
      <c r="N9" s="14" t="s">
        <v>138</v>
      </c>
      <c r="O9" s="14"/>
    </row>
    <row r="10" spans="1:15" ht="15" customHeight="1" x14ac:dyDescent="0.25">
      <c r="A10" s="14" t="s">
        <v>123</v>
      </c>
      <c r="B10" s="14" t="s">
        <v>119</v>
      </c>
      <c r="C10" s="14" t="s">
        <v>151</v>
      </c>
      <c r="D10" s="14" t="s">
        <v>146</v>
      </c>
      <c r="E10" s="14" t="s">
        <v>81</v>
      </c>
      <c r="F10" s="14" t="s">
        <v>174</v>
      </c>
      <c r="G10" s="14" t="s">
        <v>337</v>
      </c>
      <c r="H10" s="14"/>
      <c r="I10" s="14"/>
      <c r="J10" s="14" t="s">
        <v>175</v>
      </c>
      <c r="K10" s="14" t="s">
        <v>345</v>
      </c>
      <c r="L10" s="14" t="s">
        <v>176</v>
      </c>
      <c r="M10" s="14" t="s">
        <v>138</v>
      </c>
      <c r="N10" s="14" t="s">
        <v>138</v>
      </c>
      <c r="O10" s="14"/>
    </row>
  </sheetData>
  <pageMargins left="0.75" right="0.75" top="1" bottom="1" header="0.511811023622047" footer="0.511811023622047"/>
  <pageSetup paperSize="9" orientation="portrait" horizontalDpi="300" verticalDpi="300"/>
  <headerFooter>
    <oddHeader>&amp;L&amp;"Arial"&amp;8&amp;K000000 INTERNAL&amp;1#_x000D_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4"/>
  <sheetViews>
    <sheetView zoomScaleNormal="100" workbookViewId="0">
      <pane ySplit="1" topLeftCell="A2" activePane="bottomLeft" state="frozen"/>
      <selection pane="bottomLeft" activeCell="M4" sqref="M4"/>
    </sheetView>
  </sheetViews>
  <sheetFormatPr baseColWidth="10" defaultColWidth="8.7109375" defaultRowHeight="15" customHeight="1" x14ac:dyDescent="0.25"/>
  <cols>
    <col min="1" max="1" width="11.5703125" bestFit="1" customWidth="1"/>
    <col min="2" max="2" width="16" bestFit="1" customWidth="1"/>
    <col min="3" max="3" width="11.85546875" bestFit="1" customWidth="1"/>
    <col min="4" max="4" width="15" bestFit="1" customWidth="1"/>
    <col min="5" max="5" width="11.5703125" bestFit="1" customWidth="1"/>
    <col min="6" max="6" width="7.7109375" bestFit="1" customWidth="1"/>
    <col min="7" max="7" width="13.5703125" bestFit="1" customWidth="1"/>
    <col min="8" max="8" width="9.140625" bestFit="1" customWidth="1"/>
    <col min="9" max="9" width="22.42578125" bestFit="1" customWidth="1"/>
    <col min="10" max="10" width="24.140625" bestFit="1" customWidth="1"/>
    <col min="11" max="11" width="8.28515625" bestFit="1" customWidth="1"/>
    <col min="12" max="12" width="7.42578125" bestFit="1" customWidth="1"/>
    <col min="13" max="13" width="11.140625" bestFit="1" customWidth="1"/>
    <col min="14" max="14" width="13.7109375" bestFit="1" customWidth="1"/>
    <col min="15" max="15" width="16.42578125" bestFit="1" customWidth="1"/>
    <col min="16" max="16" width="10.85546875" bestFit="1" customWidth="1"/>
    <col min="17" max="17" width="6.85546875" bestFit="1" customWidth="1"/>
  </cols>
  <sheetData>
    <row r="1" spans="1:17" ht="27.75" customHeight="1" x14ac:dyDescent="0.25">
      <c r="A1" s="3" t="s">
        <v>177</v>
      </c>
      <c r="B1" s="3" t="s">
        <v>90</v>
      </c>
      <c r="C1" s="3" t="s">
        <v>125</v>
      </c>
      <c r="D1" s="3" t="s">
        <v>126</v>
      </c>
      <c r="E1" s="3" t="s">
        <v>51</v>
      </c>
      <c r="F1" s="3" t="s">
        <v>53</v>
      </c>
      <c r="G1" s="3" t="s">
        <v>178</v>
      </c>
      <c r="H1" s="3" t="s">
        <v>179</v>
      </c>
      <c r="I1" s="3" t="s">
        <v>180</v>
      </c>
      <c r="J1" s="3" t="s">
        <v>181</v>
      </c>
      <c r="K1" s="3" t="s">
        <v>182</v>
      </c>
      <c r="L1" s="3" t="s">
        <v>183</v>
      </c>
      <c r="M1" s="3" t="s">
        <v>184</v>
      </c>
      <c r="N1" s="3" t="s">
        <v>185</v>
      </c>
      <c r="O1" s="3" t="s">
        <v>186</v>
      </c>
      <c r="P1" s="3" t="s">
        <v>187</v>
      </c>
      <c r="Q1" s="3" t="s">
        <v>66</v>
      </c>
    </row>
    <row r="2" spans="1:17" ht="15" customHeight="1" x14ac:dyDescent="0.25">
      <c r="A2" s="19">
        <v>46082</v>
      </c>
      <c r="B2" s="20" t="s">
        <v>33</v>
      </c>
      <c r="C2" s="20" t="s">
        <v>107</v>
      </c>
      <c r="D2" s="20" t="s">
        <v>137</v>
      </c>
      <c r="E2" s="20" t="s">
        <v>68</v>
      </c>
      <c r="F2" s="20" t="s">
        <v>70</v>
      </c>
      <c r="G2" s="20">
        <v>5200</v>
      </c>
      <c r="H2" s="20">
        <v>510</v>
      </c>
      <c r="I2" s="20">
        <v>90</v>
      </c>
      <c r="J2" s="20">
        <v>69</v>
      </c>
      <c r="K2" s="20">
        <v>6</v>
      </c>
      <c r="L2" s="20"/>
      <c r="M2" s="21">
        <f t="shared" ref="M2:M33" si="0">IFERROR(I2/H2,0)</f>
        <v>0.17647058823529413</v>
      </c>
      <c r="N2" s="21">
        <f t="shared" ref="N2:N33" si="1">IFERROR(J2/H2,0)</f>
        <v>0.13529411764705881</v>
      </c>
      <c r="O2" s="21">
        <f t="shared" ref="O2:O33" si="2">IFERROR(J2/I2,0)</f>
        <v>0.76666666666666672</v>
      </c>
      <c r="P2" s="21">
        <f t="shared" ref="P2:P33" si="3">IFERROR(K2/H2,0)</f>
        <v>1.1764705882352941E-2</v>
      </c>
      <c r="Q2" s="20"/>
    </row>
    <row r="3" spans="1:17" ht="15" customHeight="1" x14ac:dyDescent="0.25">
      <c r="A3" s="19">
        <v>46083</v>
      </c>
      <c r="B3" s="20" t="s">
        <v>33</v>
      </c>
      <c r="C3" s="20" t="s">
        <v>107</v>
      </c>
      <c r="D3" s="20" t="s">
        <v>137</v>
      </c>
      <c r="E3" s="20" t="s">
        <v>68</v>
      </c>
      <c r="F3" s="20" t="s">
        <v>70</v>
      </c>
      <c r="G3" s="20">
        <v>5400</v>
      </c>
      <c r="H3" s="20">
        <v>530</v>
      </c>
      <c r="I3" s="20">
        <v>94</v>
      </c>
      <c r="J3" s="20">
        <v>73</v>
      </c>
      <c r="K3" s="20">
        <v>6</v>
      </c>
      <c r="L3" s="20"/>
      <c r="M3" s="21">
        <f t="shared" si="0"/>
        <v>0.17735849056603772</v>
      </c>
      <c r="N3" s="21">
        <f t="shared" si="1"/>
        <v>0.13773584905660377</v>
      </c>
      <c r="O3" s="21">
        <f t="shared" si="2"/>
        <v>0.77659574468085102</v>
      </c>
      <c r="P3" s="21">
        <f t="shared" si="3"/>
        <v>1.1320754716981131E-2</v>
      </c>
      <c r="Q3" s="20"/>
    </row>
    <row r="4" spans="1:17" ht="15" customHeight="1" x14ac:dyDescent="0.25">
      <c r="A4" s="19">
        <v>46084</v>
      </c>
      <c r="B4" s="20" t="s">
        <v>33</v>
      </c>
      <c r="C4" s="20" t="s">
        <v>107</v>
      </c>
      <c r="D4" s="20" t="s">
        <v>137</v>
      </c>
      <c r="E4" s="20" t="s">
        <v>68</v>
      </c>
      <c r="F4" s="20" t="s">
        <v>70</v>
      </c>
      <c r="G4" s="20">
        <v>5600</v>
      </c>
      <c r="H4" s="20">
        <v>545</v>
      </c>
      <c r="I4" s="20">
        <v>98</v>
      </c>
      <c r="J4" s="20">
        <v>74</v>
      </c>
      <c r="K4" s="20">
        <v>7</v>
      </c>
      <c r="L4" s="20"/>
      <c r="M4" s="21">
        <f t="shared" si="0"/>
        <v>0.1798165137614679</v>
      </c>
      <c r="N4" s="21">
        <f t="shared" si="1"/>
        <v>0.13577981651376148</v>
      </c>
      <c r="O4" s="21">
        <f t="shared" si="2"/>
        <v>0.75510204081632648</v>
      </c>
      <c r="P4" s="21">
        <f t="shared" si="3"/>
        <v>1.2844036697247707E-2</v>
      </c>
      <c r="Q4" s="20"/>
    </row>
    <row r="5" spans="1:17" ht="15" customHeight="1" x14ac:dyDescent="0.25">
      <c r="A5" s="19">
        <v>46085</v>
      </c>
      <c r="B5" s="20" t="s">
        <v>33</v>
      </c>
      <c r="C5" s="20" t="s">
        <v>107</v>
      </c>
      <c r="D5" s="20" t="s">
        <v>137</v>
      </c>
      <c r="E5" s="20" t="s">
        <v>68</v>
      </c>
      <c r="F5" s="20" t="s">
        <v>70</v>
      </c>
      <c r="G5" s="20">
        <v>5300</v>
      </c>
      <c r="H5" s="20">
        <v>520</v>
      </c>
      <c r="I5" s="20">
        <v>92</v>
      </c>
      <c r="J5" s="20">
        <v>71</v>
      </c>
      <c r="K5" s="20">
        <v>6</v>
      </c>
      <c r="L5" s="20"/>
      <c r="M5" s="21">
        <f t="shared" si="0"/>
        <v>0.17692307692307693</v>
      </c>
      <c r="N5" s="21">
        <f t="shared" si="1"/>
        <v>0.13653846153846153</v>
      </c>
      <c r="O5" s="21">
        <f t="shared" si="2"/>
        <v>0.77173913043478259</v>
      </c>
      <c r="P5" s="21">
        <f t="shared" si="3"/>
        <v>1.1538461538461539E-2</v>
      </c>
      <c r="Q5" s="20"/>
    </row>
    <row r="6" spans="1:17" ht="15" customHeight="1" x14ac:dyDescent="0.25">
      <c r="A6" s="19">
        <v>46086</v>
      </c>
      <c r="B6" s="20" t="s">
        <v>33</v>
      </c>
      <c r="C6" s="20" t="s">
        <v>107</v>
      </c>
      <c r="D6" s="20" t="s">
        <v>137</v>
      </c>
      <c r="E6" s="20" t="s">
        <v>68</v>
      </c>
      <c r="F6" s="20" t="s">
        <v>70</v>
      </c>
      <c r="G6" s="20">
        <v>5900</v>
      </c>
      <c r="H6" s="20">
        <v>570</v>
      </c>
      <c r="I6" s="20">
        <v>101</v>
      </c>
      <c r="J6" s="20">
        <v>77</v>
      </c>
      <c r="K6" s="20">
        <v>7</v>
      </c>
      <c r="L6" s="20"/>
      <c r="M6" s="21">
        <f t="shared" si="0"/>
        <v>0.17719298245614035</v>
      </c>
      <c r="N6" s="21">
        <f t="shared" si="1"/>
        <v>0.13508771929824562</v>
      </c>
      <c r="O6" s="21">
        <f t="shared" si="2"/>
        <v>0.76237623762376239</v>
      </c>
      <c r="P6" s="21">
        <f t="shared" si="3"/>
        <v>1.2280701754385965E-2</v>
      </c>
      <c r="Q6" s="20"/>
    </row>
    <row r="7" spans="1:17" ht="15" customHeight="1" x14ac:dyDescent="0.25">
      <c r="A7" s="19">
        <v>46087</v>
      </c>
      <c r="B7" s="20" t="s">
        <v>33</v>
      </c>
      <c r="C7" s="20" t="s">
        <v>107</v>
      </c>
      <c r="D7" s="20" t="s">
        <v>137</v>
      </c>
      <c r="E7" s="20" t="s">
        <v>68</v>
      </c>
      <c r="F7" s="20" t="s">
        <v>70</v>
      </c>
      <c r="G7" s="20">
        <v>6100</v>
      </c>
      <c r="H7" s="20">
        <v>590</v>
      </c>
      <c r="I7" s="20">
        <v>106</v>
      </c>
      <c r="J7" s="20">
        <v>81</v>
      </c>
      <c r="K7" s="20">
        <v>7</v>
      </c>
      <c r="L7" s="20"/>
      <c r="M7" s="21">
        <f t="shared" si="0"/>
        <v>0.17966101694915254</v>
      </c>
      <c r="N7" s="21">
        <f t="shared" si="1"/>
        <v>0.13728813559322034</v>
      </c>
      <c r="O7" s="21">
        <f t="shared" si="2"/>
        <v>0.76415094339622647</v>
      </c>
      <c r="P7" s="21">
        <f t="shared" si="3"/>
        <v>1.1864406779661017E-2</v>
      </c>
      <c r="Q7" s="20"/>
    </row>
    <row r="8" spans="1:17" ht="15" customHeight="1" x14ac:dyDescent="0.25">
      <c r="A8" s="19">
        <v>46088</v>
      </c>
      <c r="B8" s="20" t="s">
        <v>33</v>
      </c>
      <c r="C8" s="20" t="s">
        <v>107</v>
      </c>
      <c r="D8" s="20" t="s">
        <v>137</v>
      </c>
      <c r="E8" s="20" t="s">
        <v>68</v>
      </c>
      <c r="F8" s="20" t="s">
        <v>70</v>
      </c>
      <c r="G8" s="20">
        <v>6200</v>
      </c>
      <c r="H8" s="20">
        <v>600</v>
      </c>
      <c r="I8" s="20">
        <v>106</v>
      </c>
      <c r="J8" s="20">
        <v>81</v>
      </c>
      <c r="K8" s="20">
        <v>7</v>
      </c>
      <c r="L8" s="20"/>
      <c r="M8" s="21">
        <f t="shared" si="0"/>
        <v>0.17666666666666667</v>
      </c>
      <c r="N8" s="21">
        <f t="shared" si="1"/>
        <v>0.13500000000000001</v>
      </c>
      <c r="O8" s="21">
        <f t="shared" si="2"/>
        <v>0.76415094339622647</v>
      </c>
      <c r="P8" s="21">
        <f t="shared" si="3"/>
        <v>1.1666666666666667E-2</v>
      </c>
      <c r="Q8" s="20"/>
    </row>
    <row r="9" spans="1:17" ht="15" customHeight="1" x14ac:dyDescent="0.25">
      <c r="A9" s="19">
        <v>46082</v>
      </c>
      <c r="B9" s="20" t="s">
        <v>33</v>
      </c>
      <c r="C9" s="20" t="s">
        <v>108</v>
      </c>
      <c r="D9" s="20" t="s">
        <v>145</v>
      </c>
      <c r="E9" s="20" t="s">
        <v>68</v>
      </c>
      <c r="F9" s="20" t="s">
        <v>70</v>
      </c>
      <c r="G9" s="20">
        <v>5250</v>
      </c>
      <c r="H9" s="20">
        <v>515</v>
      </c>
      <c r="I9" s="20">
        <v>94</v>
      </c>
      <c r="J9" s="20">
        <v>77</v>
      </c>
      <c r="K9" s="20">
        <v>7</v>
      </c>
      <c r="L9" s="20"/>
      <c r="M9" s="21">
        <f t="shared" si="0"/>
        <v>0.18252427184466019</v>
      </c>
      <c r="N9" s="21">
        <f t="shared" si="1"/>
        <v>0.14951456310679612</v>
      </c>
      <c r="O9" s="21">
        <f t="shared" si="2"/>
        <v>0.81914893617021278</v>
      </c>
      <c r="P9" s="21">
        <f t="shared" si="3"/>
        <v>1.3592233009708738E-2</v>
      </c>
      <c r="Q9" s="20"/>
    </row>
    <row r="10" spans="1:17" ht="15" customHeight="1" x14ac:dyDescent="0.25">
      <c r="A10" s="19">
        <v>46083</v>
      </c>
      <c r="B10" s="20" t="s">
        <v>33</v>
      </c>
      <c r="C10" s="20" t="s">
        <v>108</v>
      </c>
      <c r="D10" s="20" t="s">
        <v>145</v>
      </c>
      <c r="E10" s="20" t="s">
        <v>68</v>
      </c>
      <c r="F10" s="20" t="s">
        <v>70</v>
      </c>
      <c r="G10" s="20">
        <v>5480</v>
      </c>
      <c r="H10" s="20">
        <v>535</v>
      </c>
      <c r="I10" s="20">
        <v>99</v>
      </c>
      <c r="J10" s="20">
        <v>81</v>
      </c>
      <c r="K10" s="20">
        <v>7</v>
      </c>
      <c r="L10" s="20"/>
      <c r="M10" s="21">
        <f t="shared" si="0"/>
        <v>0.18504672897196262</v>
      </c>
      <c r="N10" s="21">
        <f t="shared" si="1"/>
        <v>0.15140186915887852</v>
      </c>
      <c r="O10" s="21">
        <f t="shared" si="2"/>
        <v>0.81818181818181823</v>
      </c>
      <c r="P10" s="21">
        <f t="shared" si="3"/>
        <v>1.3084112149532711E-2</v>
      </c>
      <c r="Q10" s="20"/>
    </row>
    <row r="11" spans="1:17" ht="15" customHeight="1" x14ac:dyDescent="0.25">
      <c r="A11" s="19">
        <v>46084</v>
      </c>
      <c r="B11" s="20" t="s">
        <v>33</v>
      </c>
      <c r="C11" s="20" t="s">
        <v>108</v>
      </c>
      <c r="D11" s="20" t="s">
        <v>145</v>
      </c>
      <c r="E11" s="20" t="s">
        <v>68</v>
      </c>
      <c r="F11" s="20" t="s">
        <v>70</v>
      </c>
      <c r="G11" s="20">
        <v>5660</v>
      </c>
      <c r="H11" s="20">
        <v>550</v>
      </c>
      <c r="I11" s="20">
        <v>103</v>
      </c>
      <c r="J11" s="20">
        <v>83</v>
      </c>
      <c r="K11" s="20">
        <v>8</v>
      </c>
      <c r="L11" s="20"/>
      <c r="M11" s="21">
        <f t="shared" si="0"/>
        <v>0.18727272727272729</v>
      </c>
      <c r="N11" s="21">
        <f t="shared" si="1"/>
        <v>0.15090909090909091</v>
      </c>
      <c r="O11" s="21">
        <f t="shared" si="2"/>
        <v>0.80582524271844658</v>
      </c>
      <c r="P11" s="21">
        <f t="shared" si="3"/>
        <v>1.4545454545454545E-2</v>
      </c>
      <c r="Q11" s="20"/>
    </row>
    <row r="12" spans="1:17" ht="15" customHeight="1" x14ac:dyDescent="0.25">
      <c r="A12" s="19">
        <v>46085</v>
      </c>
      <c r="B12" s="20" t="s">
        <v>33</v>
      </c>
      <c r="C12" s="20" t="s">
        <v>108</v>
      </c>
      <c r="D12" s="20" t="s">
        <v>145</v>
      </c>
      <c r="E12" s="20" t="s">
        <v>68</v>
      </c>
      <c r="F12" s="20" t="s">
        <v>70</v>
      </c>
      <c r="G12" s="20">
        <v>5350</v>
      </c>
      <c r="H12" s="20">
        <v>525</v>
      </c>
      <c r="I12" s="20">
        <v>96</v>
      </c>
      <c r="J12" s="20">
        <v>80</v>
      </c>
      <c r="K12" s="20">
        <v>7</v>
      </c>
      <c r="L12" s="20"/>
      <c r="M12" s="21">
        <f t="shared" si="0"/>
        <v>0.18285714285714286</v>
      </c>
      <c r="N12" s="21">
        <f t="shared" si="1"/>
        <v>0.15238095238095239</v>
      </c>
      <c r="O12" s="21">
        <f t="shared" si="2"/>
        <v>0.83333333333333337</v>
      </c>
      <c r="P12" s="21">
        <f t="shared" si="3"/>
        <v>1.3333333333333334E-2</v>
      </c>
      <c r="Q12" s="20"/>
    </row>
    <row r="13" spans="1:17" ht="15" customHeight="1" x14ac:dyDescent="0.25">
      <c r="A13" s="19">
        <v>46086</v>
      </c>
      <c r="B13" s="20" t="s">
        <v>33</v>
      </c>
      <c r="C13" s="20" t="s">
        <v>108</v>
      </c>
      <c r="D13" s="20" t="s">
        <v>145</v>
      </c>
      <c r="E13" s="20" t="s">
        <v>68</v>
      </c>
      <c r="F13" s="20" t="s">
        <v>70</v>
      </c>
      <c r="G13" s="20">
        <v>6000</v>
      </c>
      <c r="H13" s="20">
        <v>578</v>
      </c>
      <c r="I13" s="20">
        <v>107</v>
      </c>
      <c r="J13" s="20">
        <v>87</v>
      </c>
      <c r="K13" s="20">
        <v>8</v>
      </c>
      <c r="L13" s="20"/>
      <c r="M13" s="21">
        <f t="shared" si="0"/>
        <v>0.18512110726643599</v>
      </c>
      <c r="N13" s="21">
        <f t="shared" si="1"/>
        <v>0.15051903114186851</v>
      </c>
      <c r="O13" s="21">
        <f t="shared" si="2"/>
        <v>0.81308411214953269</v>
      </c>
      <c r="P13" s="21">
        <f t="shared" si="3"/>
        <v>1.384083044982699E-2</v>
      </c>
      <c r="Q13" s="20"/>
    </row>
    <row r="14" spans="1:17" ht="15" customHeight="1" x14ac:dyDescent="0.25">
      <c r="A14" s="19">
        <v>46087</v>
      </c>
      <c r="B14" s="20" t="s">
        <v>33</v>
      </c>
      <c r="C14" s="20" t="s">
        <v>108</v>
      </c>
      <c r="D14" s="20" t="s">
        <v>145</v>
      </c>
      <c r="E14" s="20" t="s">
        <v>68</v>
      </c>
      <c r="F14" s="20" t="s">
        <v>70</v>
      </c>
      <c r="G14" s="20">
        <v>6200</v>
      </c>
      <c r="H14" s="20">
        <v>598</v>
      </c>
      <c r="I14" s="20">
        <v>112</v>
      </c>
      <c r="J14" s="20">
        <v>91</v>
      </c>
      <c r="K14" s="20">
        <v>8</v>
      </c>
      <c r="L14" s="20"/>
      <c r="M14" s="21">
        <f t="shared" si="0"/>
        <v>0.18729096989966554</v>
      </c>
      <c r="N14" s="21">
        <f t="shared" si="1"/>
        <v>0.15217391304347827</v>
      </c>
      <c r="O14" s="21">
        <f t="shared" si="2"/>
        <v>0.8125</v>
      </c>
      <c r="P14" s="21">
        <f t="shared" si="3"/>
        <v>1.3377926421404682E-2</v>
      </c>
      <c r="Q14" s="20"/>
    </row>
    <row r="15" spans="1:17" ht="15" customHeight="1" x14ac:dyDescent="0.25">
      <c r="A15" s="19">
        <v>46088</v>
      </c>
      <c r="B15" s="20" t="s">
        <v>33</v>
      </c>
      <c r="C15" s="20" t="s">
        <v>108</v>
      </c>
      <c r="D15" s="20" t="s">
        <v>145</v>
      </c>
      <c r="E15" s="20" t="s">
        <v>68</v>
      </c>
      <c r="F15" s="20" t="s">
        <v>70</v>
      </c>
      <c r="G15" s="20">
        <v>6250</v>
      </c>
      <c r="H15" s="20">
        <v>605</v>
      </c>
      <c r="I15" s="20">
        <v>111</v>
      </c>
      <c r="J15" s="20">
        <v>91</v>
      </c>
      <c r="K15" s="20">
        <v>8</v>
      </c>
      <c r="L15" s="20"/>
      <c r="M15" s="21">
        <f t="shared" si="0"/>
        <v>0.1834710743801653</v>
      </c>
      <c r="N15" s="21">
        <f t="shared" si="1"/>
        <v>0.15041322314049588</v>
      </c>
      <c r="O15" s="21">
        <f t="shared" si="2"/>
        <v>0.81981981981981977</v>
      </c>
      <c r="P15" s="21">
        <f t="shared" si="3"/>
        <v>1.3223140495867768E-2</v>
      </c>
      <c r="Q15" s="20"/>
    </row>
    <row r="16" spans="1:17" ht="15" customHeight="1" x14ac:dyDescent="0.25">
      <c r="A16" s="19">
        <v>46082</v>
      </c>
      <c r="B16" s="20" t="s">
        <v>33</v>
      </c>
      <c r="C16" s="20" t="s">
        <v>109</v>
      </c>
      <c r="D16" s="20" t="s">
        <v>151</v>
      </c>
      <c r="E16" s="20" t="s">
        <v>68</v>
      </c>
      <c r="F16" s="20" t="s">
        <v>70</v>
      </c>
      <c r="G16" s="20">
        <v>5180</v>
      </c>
      <c r="H16" s="20">
        <v>505</v>
      </c>
      <c r="I16" s="20">
        <v>86</v>
      </c>
      <c r="J16" s="20">
        <v>65</v>
      </c>
      <c r="K16" s="20">
        <v>6</v>
      </c>
      <c r="L16" s="20"/>
      <c r="M16" s="21">
        <f t="shared" si="0"/>
        <v>0.17029702970297031</v>
      </c>
      <c r="N16" s="21">
        <f t="shared" si="1"/>
        <v>0.12871287128712872</v>
      </c>
      <c r="O16" s="21">
        <f t="shared" si="2"/>
        <v>0.7558139534883721</v>
      </c>
      <c r="P16" s="21">
        <f t="shared" si="3"/>
        <v>1.1881188118811881E-2</v>
      </c>
      <c r="Q16" s="20"/>
    </row>
    <row r="17" spans="1:17" ht="15" customHeight="1" x14ac:dyDescent="0.25">
      <c r="A17" s="19">
        <v>46083</v>
      </c>
      <c r="B17" s="20" t="s">
        <v>33</v>
      </c>
      <c r="C17" s="20" t="s">
        <v>109</v>
      </c>
      <c r="D17" s="20" t="s">
        <v>151</v>
      </c>
      <c r="E17" s="20" t="s">
        <v>68</v>
      </c>
      <c r="F17" s="20" t="s">
        <v>70</v>
      </c>
      <c r="G17" s="20">
        <v>5360</v>
      </c>
      <c r="H17" s="20">
        <v>525</v>
      </c>
      <c r="I17" s="20">
        <v>91</v>
      </c>
      <c r="J17" s="20">
        <v>68</v>
      </c>
      <c r="K17" s="20">
        <v>6</v>
      </c>
      <c r="L17" s="20"/>
      <c r="M17" s="21">
        <f t="shared" si="0"/>
        <v>0.17333333333333334</v>
      </c>
      <c r="N17" s="21">
        <f t="shared" si="1"/>
        <v>0.12952380952380951</v>
      </c>
      <c r="O17" s="21">
        <f t="shared" si="2"/>
        <v>0.74725274725274726</v>
      </c>
      <c r="P17" s="21">
        <f t="shared" si="3"/>
        <v>1.1428571428571429E-2</v>
      </c>
      <c r="Q17" s="20"/>
    </row>
    <row r="18" spans="1:17" ht="15" customHeight="1" x14ac:dyDescent="0.25">
      <c r="A18" s="19">
        <v>46084</v>
      </c>
      <c r="B18" s="20" t="s">
        <v>33</v>
      </c>
      <c r="C18" s="20" t="s">
        <v>109</v>
      </c>
      <c r="D18" s="20" t="s">
        <v>151</v>
      </c>
      <c r="E18" s="20" t="s">
        <v>68</v>
      </c>
      <c r="F18" s="20" t="s">
        <v>70</v>
      </c>
      <c r="G18" s="20">
        <v>5580</v>
      </c>
      <c r="H18" s="20">
        <v>540</v>
      </c>
      <c r="I18" s="20">
        <v>94</v>
      </c>
      <c r="J18" s="20">
        <v>69</v>
      </c>
      <c r="K18" s="20">
        <v>6</v>
      </c>
      <c r="L18" s="20"/>
      <c r="M18" s="21">
        <f t="shared" si="0"/>
        <v>0.17407407407407408</v>
      </c>
      <c r="N18" s="21">
        <f t="shared" si="1"/>
        <v>0.12777777777777777</v>
      </c>
      <c r="O18" s="21">
        <f t="shared" si="2"/>
        <v>0.73404255319148937</v>
      </c>
      <c r="P18" s="21">
        <f t="shared" si="3"/>
        <v>1.1111111111111112E-2</v>
      </c>
      <c r="Q18" s="20"/>
    </row>
    <row r="19" spans="1:17" ht="15" customHeight="1" x14ac:dyDescent="0.25">
      <c r="A19" s="19">
        <v>46085</v>
      </c>
      <c r="B19" s="20" t="s">
        <v>33</v>
      </c>
      <c r="C19" s="20" t="s">
        <v>109</v>
      </c>
      <c r="D19" s="20" t="s">
        <v>151</v>
      </c>
      <c r="E19" s="20" t="s">
        <v>68</v>
      </c>
      <c r="F19" s="20" t="s">
        <v>70</v>
      </c>
      <c r="G19" s="20">
        <v>5280</v>
      </c>
      <c r="H19" s="20">
        <v>515</v>
      </c>
      <c r="I19" s="20">
        <v>88</v>
      </c>
      <c r="J19" s="20">
        <v>67</v>
      </c>
      <c r="K19" s="20">
        <v>6</v>
      </c>
      <c r="L19" s="20"/>
      <c r="M19" s="21">
        <f t="shared" si="0"/>
        <v>0.17087378640776699</v>
      </c>
      <c r="N19" s="21">
        <f t="shared" si="1"/>
        <v>0.13009708737864079</v>
      </c>
      <c r="O19" s="21">
        <f t="shared" si="2"/>
        <v>0.76136363636363635</v>
      </c>
      <c r="P19" s="21">
        <f t="shared" si="3"/>
        <v>1.1650485436893204E-2</v>
      </c>
      <c r="Q19" s="20"/>
    </row>
    <row r="20" spans="1:17" ht="15" customHeight="1" x14ac:dyDescent="0.25">
      <c r="A20" s="19">
        <v>46086</v>
      </c>
      <c r="B20" s="20" t="s">
        <v>33</v>
      </c>
      <c r="C20" s="20" t="s">
        <v>109</v>
      </c>
      <c r="D20" s="20" t="s">
        <v>151</v>
      </c>
      <c r="E20" s="20" t="s">
        <v>68</v>
      </c>
      <c r="F20" s="20" t="s">
        <v>70</v>
      </c>
      <c r="G20" s="20">
        <v>5850</v>
      </c>
      <c r="H20" s="20">
        <v>566</v>
      </c>
      <c r="I20" s="20">
        <v>98</v>
      </c>
      <c r="J20" s="20">
        <v>73</v>
      </c>
      <c r="K20" s="20">
        <v>6</v>
      </c>
      <c r="L20" s="20"/>
      <c r="M20" s="21">
        <f t="shared" si="0"/>
        <v>0.17314487632508835</v>
      </c>
      <c r="N20" s="21">
        <f t="shared" si="1"/>
        <v>0.12897526501766785</v>
      </c>
      <c r="O20" s="21">
        <f t="shared" si="2"/>
        <v>0.74489795918367352</v>
      </c>
      <c r="P20" s="21">
        <f t="shared" si="3"/>
        <v>1.0600706713780919E-2</v>
      </c>
      <c r="Q20" s="20"/>
    </row>
    <row r="21" spans="1:17" ht="15" customHeight="1" x14ac:dyDescent="0.25">
      <c r="A21" s="19">
        <v>46087</v>
      </c>
      <c r="B21" s="20" t="s">
        <v>33</v>
      </c>
      <c r="C21" s="20" t="s">
        <v>109</v>
      </c>
      <c r="D21" s="20" t="s">
        <v>151</v>
      </c>
      <c r="E21" s="20" t="s">
        <v>68</v>
      </c>
      <c r="F21" s="20" t="s">
        <v>70</v>
      </c>
      <c r="G21" s="20">
        <v>6050</v>
      </c>
      <c r="H21" s="20">
        <v>586</v>
      </c>
      <c r="I21" s="20">
        <v>102</v>
      </c>
      <c r="J21" s="20">
        <v>76</v>
      </c>
      <c r="K21" s="20">
        <v>6</v>
      </c>
      <c r="L21" s="20"/>
      <c r="M21" s="21">
        <f t="shared" si="0"/>
        <v>0.17406143344709898</v>
      </c>
      <c r="N21" s="21">
        <f t="shared" si="1"/>
        <v>0.12969283276450511</v>
      </c>
      <c r="O21" s="21">
        <f t="shared" si="2"/>
        <v>0.74509803921568629</v>
      </c>
      <c r="P21" s="21">
        <f t="shared" si="3"/>
        <v>1.0238907849829351E-2</v>
      </c>
      <c r="Q21" s="20"/>
    </row>
    <row r="22" spans="1:17" ht="15" customHeight="1" x14ac:dyDescent="0.25">
      <c r="A22" s="19">
        <v>46088</v>
      </c>
      <c r="B22" s="20" t="s">
        <v>33</v>
      </c>
      <c r="C22" s="20" t="s">
        <v>109</v>
      </c>
      <c r="D22" s="20" t="s">
        <v>151</v>
      </c>
      <c r="E22" s="20" t="s">
        <v>68</v>
      </c>
      <c r="F22" s="20" t="s">
        <v>70</v>
      </c>
      <c r="G22" s="20">
        <v>6150</v>
      </c>
      <c r="H22" s="20">
        <v>595</v>
      </c>
      <c r="I22" s="20">
        <v>102</v>
      </c>
      <c r="J22" s="20">
        <v>76</v>
      </c>
      <c r="K22" s="20">
        <v>7</v>
      </c>
      <c r="L22" s="20"/>
      <c r="M22" s="21">
        <f t="shared" si="0"/>
        <v>0.17142857142857143</v>
      </c>
      <c r="N22" s="21">
        <f t="shared" si="1"/>
        <v>0.12773109243697478</v>
      </c>
      <c r="O22" s="21">
        <f t="shared" si="2"/>
        <v>0.74509803921568629</v>
      </c>
      <c r="P22" s="21">
        <f t="shared" si="3"/>
        <v>1.1764705882352941E-2</v>
      </c>
      <c r="Q22" s="20"/>
    </row>
    <row r="23" spans="1:17" ht="15" customHeight="1" x14ac:dyDescent="0.25">
      <c r="A23" s="19">
        <v>46089</v>
      </c>
      <c r="B23" s="20" t="s">
        <v>112</v>
      </c>
      <c r="C23" s="20" t="s">
        <v>115</v>
      </c>
      <c r="D23" s="20" t="s">
        <v>137</v>
      </c>
      <c r="E23" s="20" t="s">
        <v>75</v>
      </c>
      <c r="F23" s="20" t="s">
        <v>77</v>
      </c>
      <c r="G23" s="20">
        <v>4700</v>
      </c>
      <c r="H23" s="20">
        <v>430</v>
      </c>
      <c r="I23" s="20">
        <v>95</v>
      </c>
      <c r="J23" s="20">
        <v>73</v>
      </c>
      <c r="K23" s="20">
        <v>6</v>
      </c>
      <c r="L23" s="20"/>
      <c r="M23" s="21">
        <f t="shared" si="0"/>
        <v>0.22093023255813954</v>
      </c>
      <c r="N23" s="21">
        <f t="shared" si="1"/>
        <v>0.16976744186046511</v>
      </c>
      <c r="O23" s="21">
        <f t="shared" si="2"/>
        <v>0.76842105263157889</v>
      </c>
      <c r="P23" s="21">
        <f t="shared" si="3"/>
        <v>1.3953488372093023E-2</v>
      </c>
      <c r="Q23" s="20"/>
    </row>
    <row r="24" spans="1:17" ht="15" customHeight="1" x14ac:dyDescent="0.25">
      <c r="A24" s="19">
        <v>46090</v>
      </c>
      <c r="B24" s="20" t="s">
        <v>112</v>
      </c>
      <c r="C24" s="20" t="s">
        <v>115</v>
      </c>
      <c r="D24" s="20" t="s">
        <v>137</v>
      </c>
      <c r="E24" s="20" t="s">
        <v>75</v>
      </c>
      <c r="F24" s="20" t="s">
        <v>77</v>
      </c>
      <c r="G24" s="20">
        <v>4900</v>
      </c>
      <c r="H24" s="20">
        <v>445</v>
      </c>
      <c r="I24" s="20">
        <v>99</v>
      </c>
      <c r="J24" s="20">
        <v>77</v>
      </c>
      <c r="K24" s="20">
        <v>7</v>
      </c>
      <c r="L24" s="20"/>
      <c r="M24" s="21">
        <f t="shared" si="0"/>
        <v>0.22247191011235956</v>
      </c>
      <c r="N24" s="21">
        <f t="shared" si="1"/>
        <v>0.17303370786516853</v>
      </c>
      <c r="O24" s="21">
        <f t="shared" si="2"/>
        <v>0.77777777777777779</v>
      </c>
      <c r="P24" s="21">
        <f t="shared" si="3"/>
        <v>1.5730337078651686E-2</v>
      </c>
      <c r="Q24" s="20"/>
    </row>
    <row r="25" spans="1:17" ht="15" customHeight="1" x14ac:dyDescent="0.25">
      <c r="A25" s="19">
        <v>46091</v>
      </c>
      <c r="B25" s="20" t="s">
        <v>112</v>
      </c>
      <c r="C25" s="20" t="s">
        <v>115</v>
      </c>
      <c r="D25" s="20" t="s">
        <v>137</v>
      </c>
      <c r="E25" s="20" t="s">
        <v>75</v>
      </c>
      <c r="F25" s="20" t="s">
        <v>77</v>
      </c>
      <c r="G25" s="20">
        <v>5000</v>
      </c>
      <c r="H25" s="20">
        <v>455</v>
      </c>
      <c r="I25" s="20">
        <v>102</v>
      </c>
      <c r="J25" s="20">
        <v>77</v>
      </c>
      <c r="K25" s="20">
        <v>7</v>
      </c>
      <c r="L25" s="20"/>
      <c r="M25" s="21">
        <f t="shared" si="0"/>
        <v>0.22417582417582418</v>
      </c>
      <c r="N25" s="21">
        <f t="shared" si="1"/>
        <v>0.16923076923076924</v>
      </c>
      <c r="O25" s="21">
        <f t="shared" si="2"/>
        <v>0.75490196078431371</v>
      </c>
      <c r="P25" s="21">
        <f t="shared" si="3"/>
        <v>1.5384615384615385E-2</v>
      </c>
      <c r="Q25" s="20"/>
    </row>
    <row r="26" spans="1:17" ht="15" customHeight="1" x14ac:dyDescent="0.25">
      <c r="A26" s="19">
        <v>46092</v>
      </c>
      <c r="B26" s="20" t="s">
        <v>112</v>
      </c>
      <c r="C26" s="20" t="s">
        <v>115</v>
      </c>
      <c r="D26" s="20" t="s">
        <v>137</v>
      </c>
      <c r="E26" s="20" t="s">
        <v>75</v>
      </c>
      <c r="F26" s="20" t="s">
        <v>77</v>
      </c>
      <c r="G26" s="20">
        <v>4800</v>
      </c>
      <c r="H26" s="20">
        <v>438</v>
      </c>
      <c r="I26" s="20">
        <v>97</v>
      </c>
      <c r="J26" s="20">
        <v>75</v>
      </c>
      <c r="K26" s="20">
        <v>7</v>
      </c>
      <c r="L26" s="20"/>
      <c r="M26" s="21">
        <f t="shared" si="0"/>
        <v>0.22146118721461186</v>
      </c>
      <c r="N26" s="21">
        <f t="shared" si="1"/>
        <v>0.17123287671232876</v>
      </c>
      <c r="O26" s="21">
        <f t="shared" si="2"/>
        <v>0.77319587628865982</v>
      </c>
      <c r="P26" s="21">
        <f t="shared" si="3"/>
        <v>1.5981735159817351E-2</v>
      </c>
      <c r="Q26" s="20"/>
    </row>
    <row r="27" spans="1:17" ht="15" customHeight="1" x14ac:dyDescent="0.25">
      <c r="A27" s="19">
        <v>46093</v>
      </c>
      <c r="B27" s="20" t="s">
        <v>112</v>
      </c>
      <c r="C27" s="20" t="s">
        <v>115</v>
      </c>
      <c r="D27" s="20" t="s">
        <v>137</v>
      </c>
      <c r="E27" s="20" t="s">
        <v>75</v>
      </c>
      <c r="F27" s="20" t="s">
        <v>77</v>
      </c>
      <c r="G27" s="20">
        <v>5100</v>
      </c>
      <c r="H27" s="20">
        <v>470</v>
      </c>
      <c r="I27" s="20">
        <v>105</v>
      </c>
      <c r="J27" s="20">
        <v>80</v>
      </c>
      <c r="K27" s="20">
        <v>7</v>
      </c>
      <c r="L27" s="20"/>
      <c r="M27" s="21">
        <f t="shared" si="0"/>
        <v>0.22340425531914893</v>
      </c>
      <c r="N27" s="21">
        <f t="shared" si="1"/>
        <v>0.1702127659574468</v>
      </c>
      <c r="O27" s="21">
        <f t="shared" si="2"/>
        <v>0.76190476190476186</v>
      </c>
      <c r="P27" s="21">
        <f t="shared" si="3"/>
        <v>1.4893617021276596E-2</v>
      </c>
      <c r="Q27" s="20"/>
    </row>
    <row r="28" spans="1:17" ht="15" customHeight="1" x14ac:dyDescent="0.25">
      <c r="A28" s="19">
        <v>46094</v>
      </c>
      <c r="B28" s="20" t="s">
        <v>112</v>
      </c>
      <c r="C28" s="20" t="s">
        <v>115</v>
      </c>
      <c r="D28" s="20" t="s">
        <v>137</v>
      </c>
      <c r="E28" s="20" t="s">
        <v>75</v>
      </c>
      <c r="F28" s="20" t="s">
        <v>77</v>
      </c>
      <c r="G28" s="20">
        <v>5200</v>
      </c>
      <c r="H28" s="20">
        <v>480</v>
      </c>
      <c r="I28" s="20">
        <v>108</v>
      </c>
      <c r="J28" s="20">
        <v>83</v>
      </c>
      <c r="K28" s="20">
        <v>7</v>
      </c>
      <c r="L28" s="20"/>
      <c r="M28" s="21">
        <f t="shared" si="0"/>
        <v>0.22500000000000001</v>
      </c>
      <c r="N28" s="21">
        <f t="shared" si="1"/>
        <v>0.17291666666666666</v>
      </c>
      <c r="O28" s="21">
        <f t="shared" si="2"/>
        <v>0.76851851851851849</v>
      </c>
      <c r="P28" s="21">
        <f t="shared" si="3"/>
        <v>1.4583333333333334E-2</v>
      </c>
      <c r="Q28" s="20"/>
    </row>
    <row r="29" spans="1:17" ht="15" customHeight="1" x14ac:dyDescent="0.25">
      <c r="A29" s="19">
        <v>46095</v>
      </c>
      <c r="B29" s="20" t="s">
        <v>112</v>
      </c>
      <c r="C29" s="20" t="s">
        <v>115</v>
      </c>
      <c r="D29" s="20" t="s">
        <v>137</v>
      </c>
      <c r="E29" s="20" t="s">
        <v>75</v>
      </c>
      <c r="F29" s="20" t="s">
        <v>77</v>
      </c>
      <c r="G29" s="20">
        <v>5300</v>
      </c>
      <c r="H29" s="20">
        <v>490</v>
      </c>
      <c r="I29" s="20">
        <v>108</v>
      </c>
      <c r="J29" s="20">
        <v>83</v>
      </c>
      <c r="K29" s="20">
        <v>7</v>
      </c>
      <c r="L29" s="20"/>
      <c r="M29" s="21">
        <f t="shared" si="0"/>
        <v>0.22040816326530613</v>
      </c>
      <c r="N29" s="21">
        <f t="shared" si="1"/>
        <v>0.16938775510204082</v>
      </c>
      <c r="O29" s="21">
        <f t="shared" si="2"/>
        <v>0.76851851851851849</v>
      </c>
      <c r="P29" s="21">
        <f t="shared" si="3"/>
        <v>1.4285714285714285E-2</v>
      </c>
      <c r="Q29" s="20"/>
    </row>
    <row r="30" spans="1:17" ht="15" customHeight="1" x14ac:dyDescent="0.25">
      <c r="A30" s="19">
        <v>46089</v>
      </c>
      <c r="B30" s="20" t="s">
        <v>112</v>
      </c>
      <c r="C30" s="20" t="s">
        <v>116</v>
      </c>
      <c r="D30" s="20" t="s">
        <v>145</v>
      </c>
      <c r="E30" s="20" t="s">
        <v>75</v>
      </c>
      <c r="F30" s="20" t="s">
        <v>77</v>
      </c>
      <c r="G30" s="20">
        <v>4720</v>
      </c>
      <c r="H30" s="20">
        <v>432</v>
      </c>
      <c r="I30" s="20">
        <v>107</v>
      </c>
      <c r="J30" s="20">
        <v>80</v>
      </c>
      <c r="K30" s="20">
        <v>7</v>
      </c>
      <c r="L30" s="20"/>
      <c r="M30" s="21">
        <f t="shared" si="0"/>
        <v>0.24768518518518517</v>
      </c>
      <c r="N30" s="21">
        <f t="shared" si="1"/>
        <v>0.18518518518518517</v>
      </c>
      <c r="O30" s="21">
        <f t="shared" si="2"/>
        <v>0.74766355140186913</v>
      </c>
      <c r="P30" s="21">
        <f t="shared" si="3"/>
        <v>1.6203703703703703E-2</v>
      </c>
      <c r="Q30" s="20"/>
    </row>
    <row r="31" spans="1:17" ht="15" customHeight="1" x14ac:dyDescent="0.25">
      <c r="A31" s="19">
        <v>46090</v>
      </c>
      <c r="B31" s="20" t="s">
        <v>112</v>
      </c>
      <c r="C31" s="20" t="s">
        <v>116</v>
      </c>
      <c r="D31" s="20" t="s">
        <v>145</v>
      </c>
      <c r="E31" s="20" t="s">
        <v>75</v>
      </c>
      <c r="F31" s="20" t="s">
        <v>77</v>
      </c>
      <c r="G31" s="20">
        <v>4920</v>
      </c>
      <c r="H31" s="20">
        <v>448</v>
      </c>
      <c r="I31" s="20">
        <v>112</v>
      </c>
      <c r="J31" s="20">
        <v>84</v>
      </c>
      <c r="K31" s="20">
        <v>8</v>
      </c>
      <c r="L31" s="20"/>
      <c r="M31" s="21">
        <f t="shared" si="0"/>
        <v>0.25</v>
      </c>
      <c r="N31" s="21">
        <f t="shared" si="1"/>
        <v>0.1875</v>
      </c>
      <c r="O31" s="21">
        <f t="shared" si="2"/>
        <v>0.75</v>
      </c>
      <c r="P31" s="21">
        <f t="shared" si="3"/>
        <v>1.7857142857142856E-2</v>
      </c>
      <c r="Q31" s="20"/>
    </row>
    <row r="32" spans="1:17" ht="15" customHeight="1" x14ac:dyDescent="0.25">
      <c r="A32" s="19">
        <v>46091</v>
      </c>
      <c r="B32" s="20" t="s">
        <v>112</v>
      </c>
      <c r="C32" s="20" t="s">
        <v>116</v>
      </c>
      <c r="D32" s="20" t="s">
        <v>145</v>
      </c>
      <c r="E32" s="20" t="s">
        <v>75</v>
      </c>
      <c r="F32" s="20" t="s">
        <v>77</v>
      </c>
      <c r="G32" s="20">
        <v>5040</v>
      </c>
      <c r="H32" s="20">
        <v>458</v>
      </c>
      <c r="I32" s="20">
        <v>116</v>
      </c>
      <c r="J32" s="20">
        <v>85</v>
      </c>
      <c r="K32" s="20">
        <v>8</v>
      </c>
      <c r="L32" s="20"/>
      <c r="M32" s="21">
        <f t="shared" si="0"/>
        <v>0.25327510917030566</v>
      </c>
      <c r="N32" s="21">
        <f t="shared" si="1"/>
        <v>0.18558951965065501</v>
      </c>
      <c r="O32" s="21">
        <f t="shared" si="2"/>
        <v>0.73275862068965514</v>
      </c>
      <c r="P32" s="21">
        <f t="shared" si="3"/>
        <v>1.7467248908296942E-2</v>
      </c>
      <c r="Q32" s="20"/>
    </row>
    <row r="33" spans="1:17" ht="15" customHeight="1" x14ac:dyDescent="0.25">
      <c r="A33" s="19">
        <v>46092</v>
      </c>
      <c r="B33" s="20" t="s">
        <v>112</v>
      </c>
      <c r="C33" s="20" t="s">
        <v>116</v>
      </c>
      <c r="D33" s="20" t="s">
        <v>145</v>
      </c>
      <c r="E33" s="20" t="s">
        <v>75</v>
      </c>
      <c r="F33" s="20" t="s">
        <v>77</v>
      </c>
      <c r="G33" s="20">
        <v>4820</v>
      </c>
      <c r="H33" s="20">
        <v>440</v>
      </c>
      <c r="I33" s="20">
        <v>109</v>
      </c>
      <c r="J33" s="20">
        <v>82</v>
      </c>
      <c r="K33" s="20">
        <v>7</v>
      </c>
      <c r="L33" s="20"/>
      <c r="M33" s="21">
        <f t="shared" si="0"/>
        <v>0.24772727272727274</v>
      </c>
      <c r="N33" s="21">
        <f t="shared" si="1"/>
        <v>0.18636363636363637</v>
      </c>
      <c r="O33" s="21">
        <f t="shared" si="2"/>
        <v>0.75229357798165142</v>
      </c>
      <c r="P33" s="21">
        <f t="shared" si="3"/>
        <v>1.5909090909090907E-2</v>
      </c>
      <c r="Q33" s="20"/>
    </row>
    <row r="34" spans="1:17" ht="15" customHeight="1" x14ac:dyDescent="0.25">
      <c r="A34" s="19">
        <v>46093</v>
      </c>
      <c r="B34" s="20" t="s">
        <v>112</v>
      </c>
      <c r="C34" s="20" t="s">
        <v>116</v>
      </c>
      <c r="D34" s="20" t="s">
        <v>145</v>
      </c>
      <c r="E34" s="20" t="s">
        <v>75</v>
      </c>
      <c r="F34" s="20" t="s">
        <v>77</v>
      </c>
      <c r="G34" s="20">
        <v>5150</v>
      </c>
      <c r="H34" s="20">
        <v>474</v>
      </c>
      <c r="I34" s="20">
        <v>119</v>
      </c>
      <c r="J34" s="20">
        <v>88</v>
      </c>
      <c r="K34" s="20">
        <v>8</v>
      </c>
      <c r="L34" s="20"/>
      <c r="M34" s="21">
        <f t="shared" ref="M34:M64" si="4">IFERROR(I34/H34,0)</f>
        <v>0.25105485232067509</v>
      </c>
      <c r="N34" s="21">
        <f t="shared" ref="N34:N64" si="5">IFERROR(J34/H34,0)</f>
        <v>0.18565400843881857</v>
      </c>
      <c r="O34" s="21">
        <f t="shared" ref="O34:O64" si="6">IFERROR(J34/I34,0)</f>
        <v>0.73949579831932777</v>
      </c>
      <c r="P34" s="21">
        <f t="shared" ref="P34:P64" si="7">IFERROR(K34/H34,0)</f>
        <v>1.6877637130801686E-2</v>
      </c>
      <c r="Q34" s="20"/>
    </row>
    <row r="35" spans="1:17" ht="15" customHeight="1" x14ac:dyDescent="0.25">
      <c r="A35" s="19">
        <v>46094</v>
      </c>
      <c r="B35" s="20" t="s">
        <v>112</v>
      </c>
      <c r="C35" s="20" t="s">
        <v>116</v>
      </c>
      <c r="D35" s="20" t="s">
        <v>145</v>
      </c>
      <c r="E35" s="20" t="s">
        <v>75</v>
      </c>
      <c r="F35" s="20" t="s">
        <v>77</v>
      </c>
      <c r="G35" s="20">
        <v>5250</v>
      </c>
      <c r="H35" s="20">
        <v>484</v>
      </c>
      <c r="I35" s="20">
        <v>122</v>
      </c>
      <c r="J35" s="20">
        <v>91</v>
      </c>
      <c r="K35" s="20">
        <v>8</v>
      </c>
      <c r="L35" s="20"/>
      <c r="M35" s="21">
        <f t="shared" si="4"/>
        <v>0.25206611570247933</v>
      </c>
      <c r="N35" s="21">
        <f t="shared" si="5"/>
        <v>0.18801652892561985</v>
      </c>
      <c r="O35" s="21">
        <f t="shared" si="6"/>
        <v>0.74590163934426235</v>
      </c>
      <c r="P35" s="21">
        <f t="shared" si="7"/>
        <v>1.6528925619834711E-2</v>
      </c>
      <c r="Q35" s="20"/>
    </row>
    <row r="36" spans="1:17" ht="15" customHeight="1" x14ac:dyDescent="0.25">
      <c r="A36" s="19">
        <v>46095</v>
      </c>
      <c r="B36" s="20" t="s">
        <v>112</v>
      </c>
      <c r="C36" s="20" t="s">
        <v>116</v>
      </c>
      <c r="D36" s="20" t="s">
        <v>145</v>
      </c>
      <c r="E36" s="20" t="s">
        <v>75</v>
      </c>
      <c r="F36" s="20" t="s">
        <v>77</v>
      </c>
      <c r="G36" s="20">
        <v>5350</v>
      </c>
      <c r="H36" s="20">
        <v>495</v>
      </c>
      <c r="I36" s="20">
        <v>123</v>
      </c>
      <c r="J36" s="20">
        <v>92</v>
      </c>
      <c r="K36" s="20">
        <v>8</v>
      </c>
      <c r="L36" s="20"/>
      <c r="M36" s="21">
        <f t="shared" si="4"/>
        <v>0.24848484848484848</v>
      </c>
      <c r="N36" s="21">
        <f t="shared" si="5"/>
        <v>0.18585858585858586</v>
      </c>
      <c r="O36" s="21">
        <f t="shared" si="6"/>
        <v>0.74796747967479671</v>
      </c>
      <c r="P36" s="21">
        <f t="shared" si="7"/>
        <v>1.6161616161616162E-2</v>
      </c>
      <c r="Q36" s="20"/>
    </row>
    <row r="37" spans="1:17" ht="15" customHeight="1" x14ac:dyDescent="0.25">
      <c r="A37" s="19">
        <v>46089</v>
      </c>
      <c r="B37" s="20" t="s">
        <v>112</v>
      </c>
      <c r="C37" s="20" t="s">
        <v>117</v>
      </c>
      <c r="D37" s="20" t="s">
        <v>151</v>
      </c>
      <c r="E37" s="20" t="s">
        <v>75</v>
      </c>
      <c r="F37" s="20" t="s">
        <v>77</v>
      </c>
      <c r="G37" s="20">
        <v>4680</v>
      </c>
      <c r="H37" s="20">
        <v>428</v>
      </c>
      <c r="I37" s="20">
        <v>99</v>
      </c>
      <c r="J37" s="20">
        <v>74</v>
      </c>
      <c r="K37" s="20">
        <v>7</v>
      </c>
      <c r="L37" s="20"/>
      <c r="M37" s="21">
        <f t="shared" si="4"/>
        <v>0.23130841121495327</v>
      </c>
      <c r="N37" s="21">
        <f t="shared" si="5"/>
        <v>0.17289719626168223</v>
      </c>
      <c r="O37" s="21">
        <f t="shared" si="6"/>
        <v>0.74747474747474751</v>
      </c>
      <c r="P37" s="21">
        <f t="shared" si="7"/>
        <v>1.6355140186915886E-2</v>
      </c>
      <c r="Q37" s="20"/>
    </row>
    <row r="38" spans="1:17" ht="15" customHeight="1" x14ac:dyDescent="0.25">
      <c r="A38" s="19">
        <v>46090</v>
      </c>
      <c r="B38" s="20" t="s">
        <v>112</v>
      </c>
      <c r="C38" s="20" t="s">
        <v>117</v>
      </c>
      <c r="D38" s="20" t="s">
        <v>151</v>
      </c>
      <c r="E38" s="20" t="s">
        <v>75</v>
      </c>
      <c r="F38" s="20" t="s">
        <v>77</v>
      </c>
      <c r="G38" s="20">
        <v>4880</v>
      </c>
      <c r="H38" s="20">
        <v>442</v>
      </c>
      <c r="I38" s="20">
        <v>103</v>
      </c>
      <c r="J38" s="20">
        <v>78</v>
      </c>
      <c r="K38" s="20">
        <v>7</v>
      </c>
      <c r="L38" s="20"/>
      <c r="M38" s="21">
        <f t="shared" si="4"/>
        <v>0.2330316742081448</v>
      </c>
      <c r="N38" s="21">
        <f t="shared" si="5"/>
        <v>0.17647058823529413</v>
      </c>
      <c r="O38" s="21">
        <f t="shared" si="6"/>
        <v>0.75728155339805825</v>
      </c>
      <c r="P38" s="21">
        <f t="shared" si="7"/>
        <v>1.5837104072398189E-2</v>
      </c>
      <c r="Q38" s="20"/>
    </row>
    <row r="39" spans="1:17" ht="15" customHeight="1" x14ac:dyDescent="0.25">
      <c r="A39" s="19">
        <v>46091</v>
      </c>
      <c r="B39" s="20" t="s">
        <v>112</v>
      </c>
      <c r="C39" s="20" t="s">
        <v>117</v>
      </c>
      <c r="D39" s="20" t="s">
        <v>151</v>
      </c>
      <c r="E39" s="20" t="s">
        <v>75</v>
      </c>
      <c r="F39" s="20" t="s">
        <v>77</v>
      </c>
      <c r="G39" s="20">
        <v>4980</v>
      </c>
      <c r="H39" s="20">
        <v>452</v>
      </c>
      <c r="I39" s="20">
        <v>107</v>
      </c>
      <c r="J39" s="20">
        <v>79</v>
      </c>
      <c r="K39" s="20">
        <v>7</v>
      </c>
      <c r="L39" s="20"/>
      <c r="M39" s="21">
        <f t="shared" si="4"/>
        <v>0.23672566371681417</v>
      </c>
      <c r="N39" s="21">
        <f t="shared" si="5"/>
        <v>0.1747787610619469</v>
      </c>
      <c r="O39" s="21">
        <f t="shared" si="6"/>
        <v>0.73831775700934577</v>
      </c>
      <c r="P39" s="21">
        <f t="shared" si="7"/>
        <v>1.5486725663716814E-2</v>
      </c>
      <c r="Q39" s="20"/>
    </row>
    <row r="40" spans="1:17" ht="15" customHeight="1" x14ac:dyDescent="0.25">
      <c r="A40" s="19">
        <v>46092</v>
      </c>
      <c r="B40" s="20" t="s">
        <v>112</v>
      </c>
      <c r="C40" s="20" t="s">
        <v>117</v>
      </c>
      <c r="D40" s="20" t="s">
        <v>151</v>
      </c>
      <c r="E40" s="20" t="s">
        <v>75</v>
      </c>
      <c r="F40" s="20" t="s">
        <v>77</v>
      </c>
      <c r="G40" s="20">
        <v>4780</v>
      </c>
      <c r="H40" s="20">
        <v>436</v>
      </c>
      <c r="I40" s="20">
        <v>101</v>
      </c>
      <c r="J40" s="20">
        <v>77</v>
      </c>
      <c r="K40" s="20">
        <v>7</v>
      </c>
      <c r="L40" s="20"/>
      <c r="M40" s="21">
        <f t="shared" si="4"/>
        <v>0.23165137614678899</v>
      </c>
      <c r="N40" s="21">
        <f t="shared" si="5"/>
        <v>0.17660550458715596</v>
      </c>
      <c r="O40" s="21">
        <f t="shared" si="6"/>
        <v>0.76237623762376239</v>
      </c>
      <c r="P40" s="21">
        <f t="shared" si="7"/>
        <v>1.6055045871559634E-2</v>
      </c>
      <c r="Q40" s="20"/>
    </row>
    <row r="41" spans="1:17" ht="15" customHeight="1" x14ac:dyDescent="0.25">
      <c r="A41" s="19">
        <v>46093</v>
      </c>
      <c r="B41" s="20" t="s">
        <v>112</v>
      </c>
      <c r="C41" s="20" t="s">
        <v>117</v>
      </c>
      <c r="D41" s="20" t="s">
        <v>151</v>
      </c>
      <c r="E41" s="20" t="s">
        <v>75</v>
      </c>
      <c r="F41" s="20" t="s">
        <v>77</v>
      </c>
      <c r="G41" s="20">
        <v>5080</v>
      </c>
      <c r="H41" s="20">
        <v>468</v>
      </c>
      <c r="I41" s="20">
        <v>110</v>
      </c>
      <c r="J41" s="20">
        <v>81</v>
      </c>
      <c r="K41" s="20">
        <v>7</v>
      </c>
      <c r="L41" s="20"/>
      <c r="M41" s="21">
        <f t="shared" si="4"/>
        <v>0.23504273504273504</v>
      </c>
      <c r="N41" s="21">
        <f t="shared" si="5"/>
        <v>0.17307692307692307</v>
      </c>
      <c r="O41" s="21">
        <f t="shared" si="6"/>
        <v>0.73636363636363633</v>
      </c>
      <c r="P41" s="21">
        <f t="shared" si="7"/>
        <v>1.4957264957264958E-2</v>
      </c>
      <c r="Q41" s="20"/>
    </row>
    <row r="42" spans="1:17" ht="15" customHeight="1" x14ac:dyDescent="0.25">
      <c r="A42" s="19">
        <v>46094</v>
      </c>
      <c r="B42" s="20" t="s">
        <v>112</v>
      </c>
      <c r="C42" s="20" t="s">
        <v>117</v>
      </c>
      <c r="D42" s="20" t="s">
        <v>151</v>
      </c>
      <c r="E42" s="20" t="s">
        <v>75</v>
      </c>
      <c r="F42" s="20" t="s">
        <v>77</v>
      </c>
      <c r="G42" s="20">
        <v>5180</v>
      </c>
      <c r="H42" s="20">
        <v>478</v>
      </c>
      <c r="I42" s="20">
        <v>113</v>
      </c>
      <c r="J42" s="20">
        <v>84</v>
      </c>
      <c r="K42" s="20">
        <v>8</v>
      </c>
      <c r="L42" s="20"/>
      <c r="M42" s="21">
        <f t="shared" si="4"/>
        <v>0.23640167364016737</v>
      </c>
      <c r="N42" s="21">
        <f t="shared" si="5"/>
        <v>0.17573221757322174</v>
      </c>
      <c r="O42" s="21">
        <f t="shared" si="6"/>
        <v>0.74336283185840712</v>
      </c>
      <c r="P42" s="21">
        <f t="shared" si="7"/>
        <v>1.6736401673640166E-2</v>
      </c>
      <c r="Q42" s="20"/>
    </row>
    <row r="43" spans="1:17" ht="15" customHeight="1" x14ac:dyDescent="0.25">
      <c r="A43" s="19">
        <v>46095</v>
      </c>
      <c r="B43" s="20" t="s">
        <v>112</v>
      </c>
      <c r="C43" s="20" t="s">
        <v>117</v>
      </c>
      <c r="D43" s="20" t="s">
        <v>151</v>
      </c>
      <c r="E43" s="20" t="s">
        <v>75</v>
      </c>
      <c r="F43" s="20" t="s">
        <v>77</v>
      </c>
      <c r="G43" s="20">
        <v>5280</v>
      </c>
      <c r="H43" s="20">
        <v>488</v>
      </c>
      <c r="I43" s="20">
        <v>113</v>
      </c>
      <c r="J43" s="20">
        <v>85</v>
      </c>
      <c r="K43" s="20">
        <v>8</v>
      </c>
      <c r="L43" s="20"/>
      <c r="M43" s="21">
        <f t="shared" si="4"/>
        <v>0.23155737704918034</v>
      </c>
      <c r="N43" s="21">
        <f t="shared" si="5"/>
        <v>0.17418032786885246</v>
      </c>
      <c r="O43" s="21">
        <f t="shared" si="6"/>
        <v>0.75221238938053092</v>
      </c>
      <c r="P43" s="21">
        <f t="shared" si="7"/>
        <v>1.6393442622950821E-2</v>
      </c>
      <c r="Q43" s="20"/>
    </row>
    <row r="44" spans="1:17" ht="15" customHeight="1" x14ac:dyDescent="0.25">
      <c r="A44" s="19">
        <v>46096</v>
      </c>
      <c r="B44" s="20" t="s">
        <v>119</v>
      </c>
      <c r="C44" s="20" t="s">
        <v>121</v>
      </c>
      <c r="D44" s="20" t="s">
        <v>137</v>
      </c>
      <c r="E44" s="20" t="s">
        <v>68</v>
      </c>
      <c r="F44" s="20" t="s">
        <v>82</v>
      </c>
      <c r="G44" s="20">
        <v>3600</v>
      </c>
      <c r="H44" s="20">
        <v>330</v>
      </c>
      <c r="I44" s="20">
        <v>59</v>
      </c>
      <c r="J44" s="20">
        <v>46</v>
      </c>
      <c r="K44" s="20">
        <v>4</v>
      </c>
      <c r="L44" s="20"/>
      <c r="M44" s="21">
        <f t="shared" si="4"/>
        <v>0.1787878787878788</v>
      </c>
      <c r="N44" s="21">
        <f t="shared" si="5"/>
        <v>0.1393939393939394</v>
      </c>
      <c r="O44" s="21">
        <f t="shared" si="6"/>
        <v>0.77966101694915257</v>
      </c>
      <c r="P44" s="21">
        <f t="shared" si="7"/>
        <v>1.2121212121212121E-2</v>
      </c>
      <c r="Q44" s="20"/>
    </row>
    <row r="45" spans="1:17" ht="15" customHeight="1" x14ac:dyDescent="0.25">
      <c r="A45" s="19">
        <v>46097</v>
      </c>
      <c r="B45" s="20" t="s">
        <v>119</v>
      </c>
      <c r="C45" s="20" t="s">
        <v>121</v>
      </c>
      <c r="D45" s="20" t="s">
        <v>137</v>
      </c>
      <c r="E45" s="20" t="s">
        <v>68</v>
      </c>
      <c r="F45" s="20" t="s">
        <v>82</v>
      </c>
      <c r="G45" s="20">
        <v>3720</v>
      </c>
      <c r="H45" s="20">
        <v>345</v>
      </c>
      <c r="I45" s="20">
        <v>63</v>
      </c>
      <c r="J45" s="20">
        <v>49</v>
      </c>
      <c r="K45" s="20">
        <v>4</v>
      </c>
      <c r="L45" s="20"/>
      <c r="M45" s="21">
        <f t="shared" si="4"/>
        <v>0.18260869565217391</v>
      </c>
      <c r="N45" s="21">
        <f t="shared" si="5"/>
        <v>0.14202898550724638</v>
      </c>
      <c r="O45" s="21">
        <f t="shared" si="6"/>
        <v>0.77777777777777779</v>
      </c>
      <c r="P45" s="21">
        <f t="shared" si="7"/>
        <v>1.1594202898550725E-2</v>
      </c>
      <c r="Q45" s="20"/>
    </row>
    <row r="46" spans="1:17" ht="15" customHeight="1" x14ac:dyDescent="0.25">
      <c r="A46" s="19">
        <v>46098</v>
      </c>
      <c r="B46" s="20" t="s">
        <v>119</v>
      </c>
      <c r="C46" s="20" t="s">
        <v>121</v>
      </c>
      <c r="D46" s="20" t="s">
        <v>137</v>
      </c>
      <c r="E46" s="20" t="s">
        <v>68</v>
      </c>
      <c r="F46" s="20" t="s">
        <v>82</v>
      </c>
      <c r="G46" s="20">
        <v>3850</v>
      </c>
      <c r="H46" s="20">
        <v>355</v>
      </c>
      <c r="I46" s="20">
        <v>66</v>
      </c>
      <c r="J46" s="20">
        <v>50</v>
      </c>
      <c r="K46" s="20">
        <v>4</v>
      </c>
      <c r="L46" s="20"/>
      <c r="M46" s="21">
        <f t="shared" si="4"/>
        <v>0.18591549295774648</v>
      </c>
      <c r="N46" s="21">
        <f t="shared" si="5"/>
        <v>0.14084507042253522</v>
      </c>
      <c r="O46" s="21">
        <f t="shared" si="6"/>
        <v>0.75757575757575757</v>
      </c>
      <c r="P46" s="21">
        <f t="shared" si="7"/>
        <v>1.1267605633802818E-2</v>
      </c>
      <c r="Q46" s="20"/>
    </row>
    <row r="47" spans="1:17" ht="15" customHeight="1" x14ac:dyDescent="0.25">
      <c r="A47" s="19">
        <v>46099</v>
      </c>
      <c r="B47" s="20" t="s">
        <v>119</v>
      </c>
      <c r="C47" s="20" t="s">
        <v>121</v>
      </c>
      <c r="D47" s="20" t="s">
        <v>137</v>
      </c>
      <c r="E47" s="20" t="s">
        <v>68</v>
      </c>
      <c r="F47" s="20" t="s">
        <v>82</v>
      </c>
      <c r="G47" s="20">
        <v>3780</v>
      </c>
      <c r="H47" s="20">
        <v>350</v>
      </c>
      <c r="I47" s="20">
        <v>63</v>
      </c>
      <c r="J47" s="20">
        <v>50</v>
      </c>
      <c r="K47" s="20">
        <v>4</v>
      </c>
      <c r="L47" s="20"/>
      <c r="M47" s="21">
        <f t="shared" si="4"/>
        <v>0.18</v>
      </c>
      <c r="N47" s="21">
        <f t="shared" si="5"/>
        <v>0.14285714285714285</v>
      </c>
      <c r="O47" s="21">
        <f t="shared" si="6"/>
        <v>0.79365079365079361</v>
      </c>
      <c r="P47" s="21">
        <f t="shared" si="7"/>
        <v>1.1428571428571429E-2</v>
      </c>
      <c r="Q47" s="20"/>
    </row>
    <row r="48" spans="1:17" ht="15" customHeight="1" x14ac:dyDescent="0.25">
      <c r="A48" s="19">
        <v>46100</v>
      </c>
      <c r="B48" s="20" t="s">
        <v>119</v>
      </c>
      <c r="C48" s="20" t="s">
        <v>121</v>
      </c>
      <c r="D48" s="20" t="s">
        <v>137</v>
      </c>
      <c r="E48" s="20" t="s">
        <v>68</v>
      </c>
      <c r="F48" s="20" t="s">
        <v>82</v>
      </c>
      <c r="G48" s="20">
        <v>3920</v>
      </c>
      <c r="H48" s="20">
        <v>362</v>
      </c>
      <c r="I48" s="20">
        <v>66</v>
      </c>
      <c r="J48" s="20">
        <v>51</v>
      </c>
      <c r="K48" s="20">
        <v>4</v>
      </c>
      <c r="L48" s="20"/>
      <c r="M48" s="21">
        <f t="shared" si="4"/>
        <v>0.18232044198895028</v>
      </c>
      <c r="N48" s="21">
        <f t="shared" si="5"/>
        <v>0.14088397790055249</v>
      </c>
      <c r="O48" s="21">
        <f t="shared" si="6"/>
        <v>0.77272727272727271</v>
      </c>
      <c r="P48" s="21">
        <f t="shared" si="7"/>
        <v>1.1049723756906077E-2</v>
      </c>
      <c r="Q48" s="20"/>
    </row>
    <row r="49" spans="1:17" ht="15" customHeight="1" x14ac:dyDescent="0.25">
      <c r="A49" s="19">
        <v>46101</v>
      </c>
      <c r="B49" s="20" t="s">
        <v>119</v>
      </c>
      <c r="C49" s="20" t="s">
        <v>121</v>
      </c>
      <c r="D49" s="20" t="s">
        <v>137</v>
      </c>
      <c r="E49" s="20" t="s">
        <v>68</v>
      </c>
      <c r="F49" s="20" t="s">
        <v>82</v>
      </c>
      <c r="G49" s="20">
        <v>4000</v>
      </c>
      <c r="H49" s="20">
        <v>370</v>
      </c>
      <c r="I49" s="20">
        <v>68</v>
      </c>
      <c r="J49" s="20">
        <v>53</v>
      </c>
      <c r="K49" s="20">
        <v>4</v>
      </c>
      <c r="L49" s="20"/>
      <c r="M49" s="21">
        <f t="shared" si="4"/>
        <v>0.18378378378378379</v>
      </c>
      <c r="N49" s="21">
        <f t="shared" si="5"/>
        <v>0.14324324324324325</v>
      </c>
      <c r="O49" s="21">
        <f t="shared" si="6"/>
        <v>0.77941176470588236</v>
      </c>
      <c r="P49" s="21">
        <f t="shared" si="7"/>
        <v>1.0810810810810811E-2</v>
      </c>
      <c r="Q49" s="20"/>
    </row>
    <row r="50" spans="1:17" ht="15" customHeight="1" x14ac:dyDescent="0.25">
      <c r="A50" s="19">
        <v>46102</v>
      </c>
      <c r="B50" s="20" t="s">
        <v>119</v>
      </c>
      <c r="C50" s="20" t="s">
        <v>121</v>
      </c>
      <c r="D50" s="20" t="s">
        <v>137</v>
      </c>
      <c r="E50" s="20" t="s">
        <v>68</v>
      </c>
      <c r="F50" s="20" t="s">
        <v>82</v>
      </c>
      <c r="G50" s="20">
        <v>4100</v>
      </c>
      <c r="H50" s="20">
        <v>380</v>
      </c>
      <c r="I50" s="20">
        <v>68</v>
      </c>
      <c r="J50" s="20">
        <v>53</v>
      </c>
      <c r="K50" s="20">
        <v>4</v>
      </c>
      <c r="L50" s="20"/>
      <c r="M50" s="21">
        <f t="shared" si="4"/>
        <v>0.17894736842105263</v>
      </c>
      <c r="N50" s="21">
        <f t="shared" si="5"/>
        <v>0.13947368421052631</v>
      </c>
      <c r="O50" s="21">
        <f t="shared" si="6"/>
        <v>0.77941176470588236</v>
      </c>
      <c r="P50" s="21">
        <f t="shared" si="7"/>
        <v>1.0526315789473684E-2</v>
      </c>
      <c r="Q50" s="20"/>
    </row>
    <row r="51" spans="1:17" ht="15" customHeight="1" x14ac:dyDescent="0.25">
      <c r="A51" s="19">
        <v>46096</v>
      </c>
      <c r="B51" s="20" t="s">
        <v>119</v>
      </c>
      <c r="C51" s="20" t="s">
        <v>122</v>
      </c>
      <c r="D51" s="20" t="s">
        <v>145</v>
      </c>
      <c r="E51" s="20" t="s">
        <v>68</v>
      </c>
      <c r="F51" s="20" t="s">
        <v>82</v>
      </c>
      <c r="G51" s="20">
        <v>3620</v>
      </c>
      <c r="H51" s="20">
        <v>332</v>
      </c>
      <c r="I51" s="20">
        <v>62</v>
      </c>
      <c r="J51" s="20">
        <v>47</v>
      </c>
      <c r="K51" s="20">
        <v>4</v>
      </c>
      <c r="L51" s="20"/>
      <c r="M51" s="21">
        <f t="shared" si="4"/>
        <v>0.18674698795180722</v>
      </c>
      <c r="N51" s="21">
        <f t="shared" si="5"/>
        <v>0.14156626506024098</v>
      </c>
      <c r="O51" s="21">
        <f t="shared" si="6"/>
        <v>0.75806451612903225</v>
      </c>
      <c r="P51" s="21">
        <f t="shared" si="7"/>
        <v>1.2048192771084338E-2</v>
      </c>
      <c r="Q51" s="20"/>
    </row>
    <row r="52" spans="1:17" ht="15" customHeight="1" x14ac:dyDescent="0.25">
      <c r="A52" s="19">
        <v>46097</v>
      </c>
      <c r="B52" s="20" t="s">
        <v>119</v>
      </c>
      <c r="C52" s="20" t="s">
        <v>122</v>
      </c>
      <c r="D52" s="20" t="s">
        <v>145</v>
      </c>
      <c r="E52" s="20" t="s">
        <v>68</v>
      </c>
      <c r="F52" s="20" t="s">
        <v>82</v>
      </c>
      <c r="G52" s="20">
        <v>3740</v>
      </c>
      <c r="H52" s="20">
        <v>347</v>
      </c>
      <c r="I52" s="20">
        <v>66</v>
      </c>
      <c r="J52" s="20">
        <v>50</v>
      </c>
      <c r="K52" s="20">
        <v>4</v>
      </c>
      <c r="L52" s="20"/>
      <c r="M52" s="21">
        <f t="shared" si="4"/>
        <v>0.19020172910662825</v>
      </c>
      <c r="N52" s="21">
        <f t="shared" si="5"/>
        <v>0.14409221902017291</v>
      </c>
      <c r="O52" s="21">
        <f t="shared" si="6"/>
        <v>0.75757575757575757</v>
      </c>
      <c r="P52" s="21">
        <f t="shared" si="7"/>
        <v>1.1527377521613832E-2</v>
      </c>
      <c r="Q52" s="20"/>
    </row>
    <row r="53" spans="1:17" ht="15" customHeight="1" x14ac:dyDescent="0.25">
      <c r="A53" s="19">
        <v>46098</v>
      </c>
      <c r="B53" s="20" t="s">
        <v>119</v>
      </c>
      <c r="C53" s="20" t="s">
        <v>122</v>
      </c>
      <c r="D53" s="20" t="s">
        <v>145</v>
      </c>
      <c r="E53" s="20" t="s">
        <v>68</v>
      </c>
      <c r="F53" s="20" t="s">
        <v>82</v>
      </c>
      <c r="G53" s="20">
        <v>3870</v>
      </c>
      <c r="H53" s="20">
        <v>357</v>
      </c>
      <c r="I53" s="20">
        <v>69</v>
      </c>
      <c r="J53" s="20">
        <v>51</v>
      </c>
      <c r="K53" s="20">
        <v>4</v>
      </c>
      <c r="L53" s="20"/>
      <c r="M53" s="21">
        <f t="shared" si="4"/>
        <v>0.19327731092436976</v>
      </c>
      <c r="N53" s="21">
        <f t="shared" si="5"/>
        <v>0.14285714285714285</v>
      </c>
      <c r="O53" s="21">
        <f t="shared" si="6"/>
        <v>0.73913043478260865</v>
      </c>
      <c r="P53" s="21">
        <f t="shared" si="7"/>
        <v>1.1204481792717087E-2</v>
      </c>
      <c r="Q53" s="20"/>
    </row>
    <row r="54" spans="1:17" ht="15" customHeight="1" x14ac:dyDescent="0.25">
      <c r="A54" s="19">
        <v>46099</v>
      </c>
      <c r="B54" s="20" t="s">
        <v>119</v>
      </c>
      <c r="C54" s="20" t="s">
        <v>122</v>
      </c>
      <c r="D54" s="20" t="s">
        <v>145</v>
      </c>
      <c r="E54" s="20" t="s">
        <v>68</v>
      </c>
      <c r="F54" s="20" t="s">
        <v>82</v>
      </c>
      <c r="G54" s="20">
        <v>3800</v>
      </c>
      <c r="H54" s="20">
        <v>352</v>
      </c>
      <c r="I54" s="20">
        <v>66</v>
      </c>
      <c r="J54" s="20">
        <v>51</v>
      </c>
      <c r="K54" s="20">
        <v>4</v>
      </c>
      <c r="L54" s="20"/>
      <c r="M54" s="21">
        <f t="shared" si="4"/>
        <v>0.1875</v>
      </c>
      <c r="N54" s="21">
        <f t="shared" si="5"/>
        <v>0.14488636363636365</v>
      </c>
      <c r="O54" s="21">
        <f t="shared" si="6"/>
        <v>0.77272727272727271</v>
      </c>
      <c r="P54" s="21">
        <f t="shared" si="7"/>
        <v>1.1363636363636364E-2</v>
      </c>
      <c r="Q54" s="20"/>
    </row>
    <row r="55" spans="1:17" ht="15" customHeight="1" x14ac:dyDescent="0.25">
      <c r="A55" s="19">
        <v>46100</v>
      </c>
      <c r="B55" s="20" t="s">
        <v>119</v>
      </c>
      <c r="C55" s="20" t="s">
        <v>122</v>
      </c>
      <c r="D55" s="20" t="s">
        <v>145</v>
      </c>
      <c r="E55" s="20" t="s">
        <v>68</v>
      </c>
      <c r="F55" s="20" t="s">
        <v>82</v>
      </c>
      <c r="G55" s="20">
        <v>3940</v>
      </c>
      <c r="H55" s="20">
        <v>364</v>
      </c>
      <c r="I55" s="20">
        <v>70</v>
      </c>
      <c r="J55" s="20">
        <v>52</v>
      </c>
      <c r="K55" s="20">
        <v>4</v>
      </c>
      <c r="L55" s="20"/>
      <c r="M55" s="21">
        <f t="shared" si="4"/>
        <v>0.19230769230769232</v>
      </c>
      <c r="N55" s="21">
        <f t="shared" si="5"/>
        <v>0.14285714285714285</v>
      </c>
      <c r="O55" s="21">
        <f t="shared" si="6"/>
        <v>0.74285714285714288</v>
      </c>
      <c r="P55" s="21">
        <f t="shared" si="7"/>
        <v>1.098901098901099E-2</v>
      </c>
      <c r="Q55" s="20"/>
    </row>
    <row r="56" spans="1:17" ht="15" customHeight="1" x14ac:dyDescent="0.25">
      <c r="A56" s="19">
        <v>46101</v>
      </c>
      <c r="B56" s="20" t="s">
        <v>119</v>
      </c>
      <c r="C56" s="20" t="s">
        <v>122</v>
      </c>
      <c r="D56" s="20" t="s">
        <v>145</v>
      </c>
      <c r="E56" s="20" t="s">
        <v>68</v>
      </c>
      <c r="F56" s="20" t="s">
        <v>82</v>
      </c>
      <c r="G56" s="20">
        <v>4020</v>
      </c>
      <c r="H56" s="20">
        <v>372</v>
      </c>
      <c r="I56" s="20">
        <v>72</v>
      </c>
      <c r="J56" s="20">
        <v>54</v>
      </c>
      <c r="K56" s="20">
        <v>4</v>
      </c>
      <c r="L56" s="20"/>
      <c r="M56" s="21">
        <f t="shared" si="4"/>
        <v>0.19354838709677419</v>
      </c>
      <c r="N56" s="21">
        <f t="shared" si="5"/>
        <v>0.14516129032258066</v>
      </c>
      <c r="O56" s="21">
        <f t="shared" si="6"/>
        <v>0.75</v>
      </c>
      <c r="P56" s="21">
        <f t="shared" si="7"/>
        <v>1.0752688172043012E-2</v>
      </c>
      <c r="Q56" s="20"/>
    </row>
    <row r="57" spans="1:17" ht="15" customHeight="1" x14ac:dyDescent="0.25">
      <c r="A57" s="19">
        <v>46102</v>
      </c>
      <c r="B57" s="20" t="s">
        <v>119</v>
      </c>
      <c r="C57" s="20" t="s">
        <v>122</v>
      </c>
      <c r="D57" s="20" t="s">
        <v>145</v>
      </c>
      <c r="E57" s="20" t="s">
        <v>68</v>
      </c>
      <c r="F57" s="20" t="s">
        <v>82</v>
      </c>
      <c r="G57" s="20">
        <v>4120</v>
      </c>
      <c r="H57" s="20">
        <v>382</v>
      </c>
      <c r="I57" s="20">
        <v>72</v>
      </c>
      <c r="J57" s="20">
        <v>55</v>
      </c>
      <c r="K57" s="20">
        <v>4</v>
      </c>
      <c r="L57" s="20"/>
      <c r="M57" s="21">
        <f t="shared" si="4"/>
        <v>0.18848167539267016</v>
      </c>
      <c r="N57" s="21">
        <f t="shared" si="5"/>
        <v>0.14397905759162305</v>
      </c>
      <c r="O57" s="21">
        <f t="shared" si="6"/>
        <v>0.76388888888888884</v>
      </c>
      <c r="P57" s="21">
        <f t="shared" si="7"/>
        <v>1.0471204188481676E-2</v>
      </c>
      <c r="Q57" s="20"/>
    </row>
    <row r="58" spans="1:17" ht="15" customHeight="1" x14ac:dyDescent="0.25">
      <c r="A58" s="19">
        <v>46096</v>
      </c>
      <c r="B58" s="20" t="s">
        <v>119</v>
      </c>
      <c r="C58" s="20" t="s">
        <v>123</v>
      </c>
      <c r="D58" s="20" t="s">
        <v>151</v>
      </c>
      <c r="E58" s="20" t="s">
        <v>68</v>
      </c>
      <c r="F58" s="20" t="s">
        <v>82</v>
      </c>
      <c r="G58" s="20">
        <v>3640</v>
      </c>
      <c r="H58" s="20">
        <v>334</v>
      </c>
      <c r="I58" s="20">
        <v>67</v>
      </c>
      <c r="J58" s="20">
        <v>50</v>
      </c>
      <c r="K58" s="20">
        <v>4</v>
      </c>
      <c r="L58" s="20"/>
      <c r="M58" s="21">
        <f t="shared" si="4"/>
        <v>0.20059880239520958</v>
      </c>
      <c r="N58" s="21">
        <f t="shared" si="5"/>
        <v>0.1497005988023952</v>
      </c>
      <c r="O58" s="21">
        <f t="shared" si="6"/>
        <v>0.74626865671641796</v>
      </c>
      <c r="P58" s="21">
        <f t="shared" si="7"/>
        <v>1.1976047904191617E-2</v>
      </c>
      <c r="Q58" s="20"/>
    </row>
    <row r="59" spans="1:17" ht="15" customHeight="1" x14ac:dyDescent="0.25">
      <c r="A59" s="19">
        <v>46097</v>
      </c>
      <c r="B59" s="20" t="s">
        <v>119</v>
      </c>
      <c r="C59" s="20" t="s">
        <v>123</v>
      </c>
      <c r="D59" s="20" t="s">
        <v>151</v>
      </c>
      <c r="E59" s="20" t="s">
        <v>68</v>
      </c>
      <c r="F59" s="20" t="s">
        <v>82</v>
      </c>
      <c r="G59" s="20">
        <v>3760</v>
      </c>
      <c r="H59" s="20">
        <v>349</v>
      </c>
      <c r="I59" s="20">
        <v>71</v>
      </c>
      <c r="J59" s="20">
        <v>53</v>
      </c>
      <c r="K59" s="20">
        <v>4</v>
      </c>
      <c r="L59" s="20"/>
      <c r="M59" s="21">
        <f t="shared" si="4"/>
        <v>0.20343839541547279</v>
      </c>
      <c r="N59" s="21">
        <f t="shared" si="5"/>
        <v>0.15186246418338109</v>
      </c>
      <c r="O59" s="21">
        <f t="shared" si="6"/>
        <v>0.74647887323943662</v>
      </c>
      <c r="P59" s="21">
        <f t="shared" si="7"/>
        <v>1.1461318051575931E-2</v>
      </c>
      <c r="Q59" s="20"/>
    </row>
    <row r="60" spans="1:17" ht="15" customHeight="1" x14ac:dyDescent="0.25">
      <c r="A60" s="19">
        <v>46098</v>
      </c>
      <c r="B60" s="20" t="s">
        <v>119</v>
      </c>
      <c r="C60" s="20" t="s">
        <v>123</v>
      </c>
      <c r="D60" s="20" t="s">
        <v>151</v>
      </c>
      <c r="E60" s="20" t="s">
        <v>68</v>
      </c>
      <c r="F60" s="20" t="s">
        <v>82</v>
      </c>
      <c r="G60" s="20">
        <v>3890</v>
      </c>
      <c r="H60" s="20">
        <v>359</v>
      </c>
      <c r="I60" s="20">
        <v>74</v>
      </c>
      <c r="J60" s="20">
        <v>54</v>
      </c>
      <c r="K60" s="20">
        <v>4</v>
      </c>
      <c r="L60" s="20"/>
      <c r="M60" s="21">
        <f t="shared" si="4"/>
        <v>0.20612813370473537</v>
      </c>
      <c r="N60" s="21">
        <f t="shared" si="5"/>
        <v>0.15041782729805014</v>
      </c>
      <c r="O60" s="21">
        <f t="shared" si="6"/>
        <v>0.72972972972972971</v>
      </c>
      <c r="P60" s="21">
        <f t="shared" si="7"/>
        <v>1.1142061281337047E-2</v>
      </c>
      <c r="Q60" s="20"/>
    </row>
    <row r="61" spans="1:17" ht="15" customHeight="1" x14ac:dyDescent="0.25">
      <c r="A61" s="19">
        <v>46099</v>
      </c>
      <c r="B61" s="20" t="s">
        <v>119</v>
      </c>
      <c r="C61" s="20" t="s">
        <v>123</v>
      </c>
      <c r="D61" s="20" t="s">
        <v>151</v>
      </c>
      <c r="E61" s="20" t="s">
        <v>68</v>
      </c>
      <c r="F61" s="20" t="s">
        <v>82</v>
      </c>
      <c r="G61" s="20">
        <v>3820</v>
      </c>
      <c r="H61" s="20">
        <v>354</v>
      </c>
      <c r="I61" s="20">
        <v>71</v>
      </c>
      <c r="J61" s="20">
        <v>54</v>
      </c>
      <c r="K61" s="20">
        <v>4</v>
      </c>
      <c r="L61" s="20"/>
      <c r="M61" s="21">
        <f t="shared" si="4"/>
        <v>0.20056497175141244</v>
      </c>
      <c r="N61" s="21">
        <f t="shared" si="5"/>
        <v>0.15254237288135594</v>
      </c>
      <c r="O61" s="21">
        <f t="shared" si="6"/>
        <v>0.76056338028169013</v>
      </c>
      <c r="P61" s="21">
        <f t="shared" si="7"/>
        <v>1.1299435028248588E-2</v>
      </c>
      <c r="Q61" s="20"/>
    </row>
    <row r="62" spans="1:17" ht="15" customHeight="1" x14ac:dyDescent="0.25">
      <c r="A62" s="19">
        <v>46100</v>
      </c>
      <c r="B62" s="20" t="s">
        <v>119</v>
      </c>
      <c r="C62" s="20" t="s">
        <v>123</v>
      </c>
      <c r="D62" s="20" t="s">
        <v>151</v>
      </c>
      <c r="E62" s="20" t="s">
        <v>68</v>
      </c>
      <c r="F62" s="20" t="s">
        <v>82</v>
      </c>
      <c r="G62" s="20">
        <v>3960</v>
      </c>
      <c r="H62" s="20">
        <v>366</v>
      </c>
      <c r="I62" s="20">
        <v>75</v>
      </c>
      <c r="J62" s="20">
        <v>55</v>
      </c>
      <c r="K62" s="20">
        <v>5</v>
      </c>
      <c r="L62" s="20"/>
      <c r="M62" s="21">
        <f t="shared" si="4"/>
        <v>0.20491803278688525</v>
      </c>
      <c r="N62" s="21">
        <f t="shared" si="5"/>
        <v>0.15027322404371585</v>
      </c>
      <c r="O62" s="21">
        <f t="shared" si="6"/>
        <v>0.73333333333333328</v>
      </c>
      <c r="P62" s="21">
        <f t="shared" si="7"/>
        <v>1.3661202185792349E-2</v>
      </c>
      <c r="Q62" s="20"/>
    </row>
    <row r="63" spans="1:17" ht="15" customHeight="1" x14ac:dyDescent="0.25">
      <c r="A63" s="19">
        <v>46101</v>
      </c>
      <c r="B63" s="20" t="s">
        <v>119</v>
      </c>
      <c r="C63" s="20" t="s">
        <v>123</v>
      </c>
      <c r="D63" s="20" t="s">
        <v>151</v>
      </c>
      <c r="E63" s="20" t="s">
        <v>68</v>
      </c>
      <c r="F63" s="20" t="s">
        <v>82</v>
      </c>
      <c r="G63" s="20">
        <v>4040</v>
      </c>
      <c r="H63" s="20">
        <v>374</v>
      </c>
      <c r="I63" s="20">
        <v>77</v>
      </c>
      <c r="J63" s="20">
        <v>57</v>
      </c>
      <c r="K63" s="20">
        <v>5</v>
      </c>
      <c r="L63" s="20"/>
      <c r="M63" s="21">
        <f t="shared" si="4"/>
        <v>0.20588235294117646</v>
      </c>
      <c r="N63" s="21">
        <f t="shared" si="5"/>
        <v>0.15240641711229946</v>
      </c>
      <c r="O63" s="21">
        <f t="shared" si="6"/>
        <v>0.74025974025974028</v>
      </c>
      <c r="P63" s="21">
        <f t="shared" si="7"/>
        <v>1.3368983957219251E-2</v>
      </c>
      <c r="Q63" s="20"/>
    </row>
    <row r="64" spans="1:17" ht="15" customHeight="1" x14ac:dyDescent="0.25">
      <c r="A64" s="19">
        <v>46102</v>
      </c>
      <c r="B64" s="20" t="s">
        <v>119</v>
      </c>
      <c r="C64" s="20" t="s">
        <v>123</v>
      </c>
      <c r="D64" s="20" t="s">
        <v>151</v>
      </c>
      <c r="E64" s="20" t="s">
        <v>68</v>
      </c>
      <c r="F64" s="20" t="s">
        <v>82</v>
      </c>
      <c r="G64" s="20">
        <v>4140</v>
      </c>
      <c r="H64" s="20">
        <v>384</v>
      </c>
      <c r="I64" s="20">
        <v>77</v>
      </c>
      <c r="J64" s="20">
        <v>57</v>
      </c>
      <c r="K64" s="20">
        <v>5</v>
      </c>
      <c r="L64" s="20"/>
      <c r="M64" s="21">
        <f t="shared" si="4"/>
        <v>0.20052083333333334</v>
      </c>
      <c r="N64" s="21">
        <f t="shared" si="5"/>
        <v>0.1484375</v>
      </c>
      <c r="O64" s="21">
        <f t="shared" si="6"/>
        <v>0.74025974025974028</v>
      </c>
      <c r="P64" s="21">
        <f t="shared" si="7"/>
        <v>1.3020833333333334E-2</v>
      </c>
      <c r="Q64" s="20"/>
    </row>
  </sheetData>
  <pageMargins left="0.75" right="0.75" top="1" bottom="1" header="0.511811023622047" footer="0.511811023622047"/>
  <pageSetup paperSize="9" orientation="portrait" horizontalDpi="300" verticalDpi="300"/>
  <headerFooter>
    <oddHeader>&amp;L&amp;"Arial"&amp;8&amp;K000000 INTERNAL&amp;1#_x000D_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100"/>
  <sheetViews>
    <sheetView zoomScaleNormal="100" workbookViewId="0">
      <pane ySplit="1" topLeftCell="A2" activePane="bottomLeft" state="frozen"/>
      <selection pane="bottomLeft" activeCell="V25" sqref="V25"/>
    </sheetView>
  </sheetViews>
  <sheetFormatPr baseColWidth="10" defaultColWidth="8.7109375" defaultRowHeight="15" customHeight="1" x14ac:dyDescent="0.25"/>
  <cols>
    <col min="1" max="1" width="16" bestFit="1" customWidth="1"/>
    <col min="2" max="2" width="11.85546875" bestFit="1" customWidth="1"/>
    <col min="3" max="3" width="15" bestFit="1" customWidth="1"/>
    <col min="4" max="4" width="11.5703125" bestFit="1" customWidth="1"/>
    <col min="5" max="5" width="7.7109375" bestFit="1" customWidth="1"/>
    <col min="6" max="6" width="16.85546875" bestFit="1" customWidth="1"/>
    <col min="7" max="7" width="9.140625" bestFit="1" customWidth="1"/>
    <col min="8" max="8" width="22.42578125" bestFit="1" customWidth="1"/>
    <col min="9" max="9" width="24.140625" bestFit="1" customWidth="1"/>
    <col min="10" max="10" width="8.28515625" bestFit="1" customWidth="1"/>
    <col min="11" max="11" width="11.140625" bestFit="1" customWidth="1"/>
    <col min="12" max="12" width="13.7109375" bestFit="1" customWidth="1"/>
    <col min="13" max="13" width="16.42578125" bestFit="1" customWidth="1"/>
    <col min="14" max="14" width="10.85546875" bestFit="1" customWidth="1"/>
    <col min="15" max="15" width="20.42578125" bestFit="1" customWidth="1"/>
    <col min="16" max="16" width="17.7109375" bestFit="1" customWidth="1"/>
    <col min="17" max="17" width="19.7109375" bestFit="1" customWidth="1"/>
    <col min="18" max="18" width="22.42578125" bestFit="1" customWidth="1"/>
    <col min="19" max="19" width="11.7109375" bestFit="1" customWidth="1"/>
    <col min="20" max="20" width="14.28515625" bestFit="1" customWidth="1"/>
    <col min="21" max="21" width="13.5703125" bestFit="1" customWidth="1"/>
    <col min="22" max="22" width="16" bestFit="1" customWidth="1"/>
    <col min="23" max="23" width="18.7109375" bestFit="1" customWidth="1"/>
    <col min="24" max="24" width="12.42578125" bestFit="1" customWidth="1"/>
    <col min="25" max="25" width="11.85546875" bestFit="1" customWidth="1"/>
    <col min="26" max="26" width="16.28515625" bestFit="1" customWidth="1"/>
    <col min="27" max="27" width="24.7109375" bestFit="1" customWidth="1"/>
  </cols>
  <sheetData>
    <row r="1" spans="1:27" ht="27.75" customHeight="1" x14ac:dyDescent="0.25">
      <c r="A1" s="3" t="s">
        <v>90</v>
      </c>
      <c r="B1" s="3" t="s">
        <v>125</v>
      </c>
      <c r="C1" s="3" t="s">
        <v>126</v>
      </c>
      <c r="D1" s="3" t="s">
        <v>51</v>
      </c>
      <c r="E1" s="3" t="s">
        <v>53</v>
      </c>
      <c r="F1" s="3" t="s">
        <v>52</v>
      </c>
      <c r="G1" s="3" t="s">
        <v>179</v>
      </c>
      <c r="H1" s="3" t="s">
        <v>180</v>
      </c>
      <c r="I1" s="3" t="s">
        <v>181</v>
      </c>
      <c r="J1" s="3" t="s">
        <v>182</v>
      </c>
      <c r="K1" s="3" t="s">
        <v>184</v>
      </c>
      <c r="L1" s="3" t="s">
        <v>185</v>
      </c>
      <c r="M1" s="3" t="s">
        <v>186</v>
      </c>
      <c r="N1" s="3" t="s">
        <v>187</v>
      </c>
      <c r="O1" s="3" t="s">
        <v>97</v>
      </c>
      <c r="P1" s="3" t="s">
        <v>188</v>
      </c>
      <c r="Q1" s="3" t="s">
        <v>189</v>
      </c>
      <c r="R1" s="3" t="s">
        <v>190</v>
      </c>
      <c r="S1" s="3" t="s">
        <v>191</v>
      </c>
      <c r="T1" s="3" t="s">
        <v>192</v>
      </c>
      <c r="U1" s="3" t="s">
        <v>193</v>
      </c>
      <c r="V1" s="3" t="s">
        <v>194</v>
      </c>
      <c r="W1" s="3" t="s">
        <v>195</v>
      </c>
      <c r="X1" s="3" t="s">
        <v>60</v>
      </c>
      <c r="Y1" s="3" t="s">
        <v>196</v>
      </c>
      <c r="Z1" s="3" t="s">
        <v>197</v>
      </c>
      <c r="AA1" s="3" t="s">
        <v>66</v>
      </c>
    </row>
    <row r="2" spans="1:27" ht="15" customHeight="1" x14ac:dyDescent="0.25">
      <c r="A2" s="12" t="s">
        <v>33</v>
      </c>
      <c r="B2" s="12" t="s">
        <v>107</v>
      </c>
      <c r="C2" s="18" t="str">
        <f>IF($B2="","",IFERROR(INDEX(Asset_Variants!$C$2:$C$200,MATCH($B2,Asset_Variants!$A$2:$A$200,0)),""))</f>
        <v>Control</v>
      </c>
      <c r="D2" s="18" t="str">
        <f>IF($A2="","",IFERROR(INDEX(Experiment_Setup!$F$2:$F$100,MATCH($A2,Experiment_Setup!$A$2:$A$100,0)),""))</f>
        <v>Google Play</v>
      </c>
      <c r="E2" s="18" t="str">
        <f>IF($A2="","",IFERROR(INDEX(Experiment_Setup!$G$2:$G$100,MATCH($A2,Experiment_Setup!$A$2:$A$100,0)),""))</f>
        <v>DE</v>
      </c>
      <c r="F2" s="18" t="str">
        <f>IF($B2="","",IFERROR(INDEX(Asset_Variants!$E$2:$E$200,MATCH($B2,Asset_Variants!$A$2:$A$200,0)),""))</f>
        <v>Screenshots</v>
      </c>
      <c r="G2" s="18">
        <f>IF($B2="","",SUMIFS(Daily_Data!$H$2:$H$500,Daily_Data!$B$2:$B$500,$A2,Daily_Data!$C$2:$C$500,$B2))</f>
        <v>3865</v>
      </c>
      <c r="H2" s="18">
        <f>IF($B2="","",SUMIFS(Daily_Data!$I$2:$I$500,Daily_Data!$B$2:$B$500,$A2,Daily_Data!$C$2:$C$500,$B2))</f>
        <v>687</v>
      </c>
      <c r="I2" s="18">
        <f>IF($B2="","",SUMIFS(Daily_Data!$J$2:$J$500,Daily_Data!$B$2:$B$500,$A2,Daily_Data!$C$2:$C$500,$B2))</f>
        <v>526</v>
      </c>
      <c r="J2" s="18">
        <f>IF($B2="","",SUMIFS(Daily_Data!$K$2:$K$500,Daily_Data!$B$2:$B$500,$A2,Daily_Data!$C$2:$C$500,$B2))</f>
        <v>46</v>
      </c>
      <c r="K2" s="21">
        <f t="shared" ref="K2:K33" si="0">IF($B2="","",IFERROR(H2/G2,0))</f>
        <v>0.1777490297542044</v>
      </c>
      <c r="L2" s="21">
        <f t="shared" ref="L2:L33" si="1">IF($B2="","",IFERROR(I2/G2,0))</f>
        <v>0.13609314359637775</v>
      </c>
      <c r="M2" s="21">
        <f t="shared" ref="M2:M33" si="2">IF($B2="","",IFERROR(I2/H2,0))</f>
        <v>0.76564774381368272</v>
      </c>
      <c r="N2" s="21">
        <f t="shared" ref="N2:N33" si="3">IF($B2="","",IFERROR(J2/G2,0))</f>
        <v>1.1901681759379043E-2</v>
      </c>
      <c r="O2" s="18" t="str">
        <f>IF($A2="","",IFERROR(INDEX(Experiment_Setup!$L$2:$L$100,MATCH($A2,Experiment_Setup!$A$2:$A$100,0)),""))</f>
        <v>VAR-001-C</v>
      </c>
      <c r="P2" s="18">
        <f t="shared" ref="P2:P33" si="4">IF($O2="","",IFERROR(INDEX($G$2:$G$100,MATCH($O2,$B$2:$B$100,0)),0))</f>
        <v>3865</v>
      </c>
      <c r="Q2" s="21">
        <f t="shared" ref="Q2:Q33" si="5">IF($O2="","",IFERROR(INDEX($K$2:$K$100,MATCH($O2,$B$2:$B$100,0)),0))</f>
        <v>0.1777490297542044</v>
      </c>
      <c r="R2" s="21">
        <f t="shared" ref="R2:R33" si="6">IF($O2="","",IFERROR(INDEX($L$2:$L$100,MATCH($O2,$B$2:$B$100,0)),0))</f>
        <v>0.13609314359637775</v>
      </c>
      <c r="S2" s="21" t="str">
        <f t="shared" ref="S2:S33" si="7">IF(OR($B2="",$B2=$O2,$Q2=0),"",K2/$Q2-1)</f>
        <v/>
      </c>
      <c r="T2" s="21" t="str">
        <f t="shared" ref="T2:T33" si="8">IF(OR($B2="",$B2=$O2,$R2=0),"",L2/$R2-1)</f>
        <v/>
      </c>
      <c r="U2" s="21" t="str">
        <f>IF($A2="","",IF(IFERROR(INDEX(Experiment_Setup!$J$2:$J$100,MATCH($A2,Experiment_Setup!$A$2:$A$100,0)),"")="Retained CR",T2,S2))</f>
        <v/>
      </c>
      <c r="V2" s="22" t="str">
        <f t="shared" ref="V2:V33" si="9">IF(OR($B2="",$B2=$O2,G2=0,$P2=0),"",2*(1-NORMSDIST(ABS((K2-$Q2)/SQRT((((H2+INDEX($H$2:$H$100,MATCH($O2,$B$2:$B$100,0)))/(G2+$P2))*(1-((H2+INDEX($H$2:$H$100,MATCH($O2,$B$2:$B$100,0)))/(G2+$P2))))*((1/G2)+(1/$P2)))))))</f>
        <v/>
      </c>
      <c r="W2" s="22" t="str">
        <f t="shared" ref="W2:W33" si="10">IF(OR($B2="",$B2=$O2,G2=0,$P2=0),"",2*(1-NORMSDIST(ABS((L2-$R2)/SQRT((((I2+INDEX($I$2:$I$100,MATCH($O2,$B$2:$B$100,0)))/(G2+$P2))*(1-((I2+INDEX($I$2:$I$100,MATCH($O2,$B$2:$B$100,0)))/(G2+$P2))))*((1/G2)+(1/$P2)))))))</f>
        <v/>
      </c>
      <c r="X2" s="21" t="str">
        <f>IF(OR($B2="",$B2=$O2),"",IF(IFERROR(INDEX(Experiment_Setup!$J$2:$J$100,MATCH($A2,Experiment_Setup!$A$2:$A$100,0)),"")="Retained CR",1-W2,1-V2))</f>
        <v/>
      </c>
      <c r="Y2" s="18" t="str">
        <f>IF($X2="","",IF(X2&gt;=Controls!$B$5,"Yes","No"))</f>
        <v/>
      </c>
      <c r="Z2" s="18" t="str">
        <f>IF($B2="","",IF($B2=$O2,"Control",IF(G2&lt;Controls!$B$7,"Needs More Data",IF(AND(Y2="Yes",U2&gt;0),"Beat Control",IF(AND(Y2="Yes",U2&lt;0),"Worse than Control","Needs More Data")))))</f>
        <v>Control</v>
      </c>
      <c r="AA2" s="18" t="str">
        <f t="shared" ref="AA2:AA33" si="11">IF($B2="","",IF(Z2="Beat Control","Roll out or retest by locale",IF(Z2="Worse than Control","Stop or revise asset","")))</f>
        <v/>
      </c>
    </row>
    <row r="3" spans="1:27" ht="15" customHeight="1" x14ac:dyDescent="0.25">
      <c r="A3" s="12" t="s">
        <v>33</v>
      </c>
      <c r="B3" s="12" t="s">
        <v>108</v>
      </c>
      <c r="C3" s="18" t="str">
        <f>IF($B3="","",IFERROR(INDEX(Asset_Variants!$C$2:$C$200,MATCH($B3,Asset_Variants!$A$2:$A$200,0)),""))</f>
        <v>Variant A</v>
      </c>
      <c r="D3" s="18" t="str">
        <f>IF($A3="","",IFERROR(INDEX(Experiment_Setup!$F$2:$F$100,MATCH($A3,Experiment_Setup!$A$2:$A$100,0)),""))</f>
        <v>Google Play</v>
      </c>
      <c r="E3" s="18" t="str">
        <f>IF($A3="","",IFERROR(INDEX(Experiment_Setup!$G$2:$G$100,MATCH($A3,Experiment_Setup!$A$2:$A$100,0)),""))</f>
        <v>DE</v>
      </c>
      <c r="F3" s="18" t="str">
        <f>IF($B3="","",IFERROR(INDEX(Asset_Variants!$E$2:$E$200,MATCH($B3,Asset_Variants!$A$2:$A$200,0)),""))</f>
        <v>Screenshots</v>
      </c>
      <c r="G3" s="18">
        <f>IF($B3="","",SUMIFS(Daily_Data!$H$2:$H$500,Daily_Data!$B$2:$B$500,$A3,Daily_Data!$C$2:$C$500,$B3))</f>
        <v>3906</v>
      </c>
      <c r="H3" s="18">
        <f>IF($B3="","",SUMIFS(Daily_Data!$I$2:$I$500,Daily_Data!$B$2:$B$500,$A3,Daily_Data!$C$2:$C$500,$B3))</f>
        <v>722</v>
      </c>
      <c r="I3" s="18">
        <f>IF($B3="","",SUMIFS(Daily_Data!$J$2:$J$500,Daily_Data!$B$2:$B$500,$A3,Daily_Data!$C$2:$C$500,$B3))</f>
        <v>590</v>
      </c>
      <c r="J3" s="18">
        <f>IF($B3="","",SUMIFS(Daily_Data!$K$2:$K$500,Daily_Data!$B$2:$B$500,$A3,Daily_Data!$C$2:$C$500,$B3))</f>
        <v>53</v>
      </c>
      <c r="K3" s="21">
        <f t="shared" si="0"/>
        <v>0.18484383000512034</v>
      </c>
      <c r="L3" s="21">
        <f t="shared" si="1"/>
        <v>0.15104966717869944</v>
      </c>
      <c r="M3" s="21">
        <f t="shared" si="2"/>
        <v>0.81717451523545703</v>
      </c>
      <c r="N3" s="21">
        <f t="shared" si="3"/>
        <v>1.3568868407578085E-2</v>
      </c>
      <c r="O3" s="18" t="str">
        <f>IF($A3="","",IFERROR(INDEX(Experiment_Setup!$L$2:$L$100,MATCH($A3,Experiment_Setup!$A$2:$A$100,0)),""))</f>
        <v>VAR-001-C</v>
      </c>
      <c r="P3" s="18">
        <f t="shared" si="4"/>
        <v>3865</v>
      </c>
      <c r="Q3" s="21">
        <f t="shared" si="5"/>
        <v>0.1777490297542044</v>
      </c>
      <c r="R3" s="21">
        <f t="shared" si="6"/>
        <v>0.13609314359637775</v>
      </c>
      <c r="S3" s="21">
        <f t="shared" si="7"/>
        <v>3.9914705924003036E-2</v>
      </c>
      <c r="T3" s="21">
        <f t="shared" si="8"/>
        <v>0.10989917042903685</v>
      </c>
      <c r="U3" s="21">
        <f>IF($A3="","",IF(IFERROR(INDEX(Experiment_Setup!$J$2:$J$100,MATCH($A3,Experiment_Setup!$A$2:$A$100,0)),"")="Retained CR",T3,S3))</f>
        <v>0.10989917042903685</v>
      </c>
      <c r="V3" s="22">
        <f t="shared" si="9"/>
        <v>0.41699423657615897</v>
      </c>
      <c r="W3" s="22">
        <f t="shared" si="10"/>
        <v>6.0139937262146503E-2</v>
      </c>
      <c r="X3" s="21">
        <f>IF(OR($B3="",$B3=$O3),"",IF(IFERROR(INDEX(Experiment_Setup!$J$2:$J$100,MATCH($A3,Experiment_Setup!$A$2:$A$100,0)),"")="Retained CR",1-W3,1-V3))</f>
        <v>0.9398600627378535</v>
      </c>
      <c r="Y3" s="18" t="str">
        <f>IF($X3="","",IF(X3&gt;=Controls!$B$5,"Yes","No"))</f>
        <v>Yes</v>
      </c>
      <c r="Z3" s="18" t="str">
        <f>IF($B3="","",IF($B3=$O3,"Control",IF(G3&lt;Controls!$B$7,"Needs More Data",IF(AND(Y3="Yes",U3&gt;0),"Beat Control",IF(AND(Y3="Yes",U3&lt;0),"Worse than Control","Needs More Data")))))</f>
        <v>Beat Control</v>
      </c>
      <c r="AA3" s="18" t="str">
        <f t="shared" si="11"/>
        <v>Roll out or retest by locale</v>
      </c>
    </row>
    <row r="4" spans="1:27" ht="15" customHeight="1" x14ac:dyDescent="0.25">
      <c r="A4" s="12" t="s">
        <v>33</v>
      </c>
      <c r="B4" s="12" t="s">
        <v>109</v>
      </c>
      <c r="C4" s="18" t="str">
        <f>IF($B4="","",IFERROR(INDEX(Asset_Variants!$C$2:$C$200,MATCH($B4,Asset_Variants!$A$2:$A$200,0)),""))</f>
        <v>Variant B</v>
      </c>
      <c r="D4" s="18" t="str">
        <f>IF($A4="","",IFERROR(INDEX(Experiment_Setup!$F$2:$F$100,MATCH($A4,Experiment_Setup!$A$2:$A$100,0)),""))</f>
        <v>Google Play</v>
      </c>
      <c r="E4" s="18" t="str">
        <f>IF($A4="","",IFERROR(INDEX(Experiment_Setup!$G$2:$G$100,MATCH($A4,Experiment_Setup!$A$2:$A$100,0)),""))</f>
        <v>DE</v>
      </c>
      <c r="F4" s="18" t="str">
        <f>IF($B4="","",IFERROR(INDEX(Asset_Variants!$E$2:$E$200,MATCH($B4,Asset_Variants!$A$2:$A$200,0)),""))</f>
        <v>Screenshots</v>
      </c>
      <c r="G4" s="18">
        <f>IF($B4="","",SUMIFS(Daily_Data!$H$2:$H$500,Daily_Data!$B$2:$B$500,$A4,Daily_Data!$C$2:$C$500,$B4))</f>
        <v>3832</v>
      </c>
      <c r="H4" s="18">
        <f>IF($B4="","",SUMIFS(Daily_Data!$I$2:$I$500,Daily_Data!$B$2:$B$500,$A4,Daily_Data!$C$2:$C$500,$B4))</f>
        <v>661</v>
      </c>
      <c r="I4" s="18">
        <f>IF($B4="","",SUMIFS(Daily_Data!$J$2:$J$500,Daily_Data!$B$2:$B$500,$A4,Daily_Data!$C$2:$C$500,$B4))</f>
        <v>494</v>
      </c>
      <c r="J4" s="18">
        <f>IF($B4="","",SUMIFS(Daily_Data!$K$2:$K$500,Daily_Data!$B$2:$B$500,$A4,Daily_Data!$C$2:$C$500,$B4))</f>
        <v>43</v>
      </c>
      <c r="K4" s="21">
        <f t="shared" si="0"/>
        <v>0.17249478079331942</v>
      </c>
      <c r="L4" s="21">
        <f t="shared" si="1"/>
        <v>0.12891440501043841</v>
      </c>
      <c r="M4" s="21">
        <f t="shared" si="2"/>
        <v>0.74735249621785171</v>
      </c>
      <c r="N4" s="21">
        <f t="shared" si="3"/>
        <v>1.1221294363256785E-2</v>
      </c>
      <c r="O4" s="18" t="str">
        <f>IF($A4="","",IFERROR(INDEX(Experiment_Setup!$L$2:$L$100,MATCH($A4,Experiment_Setup!$A$2:$A$100,0)),""))</f>
        <v>VAR-001-C</v>
      </c>
      <c r="P4" s="18">
        <f t="shared" si="4"/>
        <v>3865</v>
      </c>
      <c r="Q4" s="21">
        <f t="shared" si="5"/>
        <v>0.1777490297542044</v>
      </c>
      <c r="R4" s="21">
        <f t="shared" si="6"/>
        <v>0.13609314359637775</v>
      </c>
      <c r="S4" s="21">
        <f t="shared" si="7"/>
        <v>-2.9559930471354301E-2</v>
      </c>
      <c r="T4" s="21">
        <f t="shared" si="8"/>
        <v>-5.2748716035466825E-2</v>
      </c>
      <c r="U4" s="21">
        <f>IF($A4="","",IF(IFERROR(INDEX(Experiment_Setup!$J$2:$J$100,MATCH($A4,Experiment_Setup!$A$2:$A$100,0)),"")="Retained CR",T4,S4))</f>
        <v>-5.2748716035466825E-2</v>
      </c>
      <c r="V4" s="22">
        <f t="shared" si="9"/>
        <v>0.54424723354736981</v>
      </c>
      <c r="W4" s="22">
        <f t="shared" si="10"/>
        <v>0.35301114548135226</v>
      </c>
      <c r="X4" s="21">
        <f>IF(OR($B4="",$B4=$O4),"",IF(IFERROR(INDEX(Experiment_Setup!$J$2:$J$100,MATCH($A4,Experiment_Setup!$A$2:$A$100,0)),"")="Retained CR",1-W4,1-V4))</f>
        <v>0.64698885451864774</v>
      </c>
      <c r="Y4" s="18" t="str">
        <f>IF($X4="","",IF(X4&gt;=Controls!$B$5,"Yes","No"))</f>
        <v>No</v>
      </c>
      <c r="Z4" s="18" t="str">
        <f>IF($B4="","",IF($B4=$O4,"Control",IF(G4&lt;Controls!$B$7,"Needs More Data",IF(AND(Y4="Yes",U4&gt;0),"Beat Control",IF(AND(Y4="Yes",U4&lt;0),"Worse than Control","Needs More Data")))))</f>
        <v>Needs More Data</v>
      </c>
      <c r="AA4" s="18" t="str">
        <f t="shared" si="11"/>
        <v/>
      </c>
    </row>
    <row r="5" spans="1:27" ht="15" customHeight="1" x14ac:dyDescent="0.25">
      <c r="A5" s="12" t="s">
        <v>112</v>
      </c>
      <c r="B5" s="12" t="s">
        <v>115</v>
      </c>
      <c r="C5" s="18" t="str">
        <f>IF($B5="","",IFERROR(INDEX(Asset_Variants!$C$2:$C$200,MATCH($B5,Asset_Variants!$A$2:$A$200,0)),""))</f>
        <v>Control</v>
      </c>
      <c r="D5" s="18" t="str">
        <f>IF($A5="","",IFERROR(INDEX(Experiment_Setup!$F$2:$F$100,MATCH($A5,Experiment_Setup!$A$2:$A$100,0)),""))</f>
        <v>App Store</v>
      </c>
      <c r="E5" s="18" t="str">
        <f>IF($A5="","",IFERROR(INDEX(Experiment_Setup!$G$2:$G$100,MATCH($A5,Experiment_Setup!$A$2:$A$100,0)),""))</f>
        <v>US</v>
      </c>
      <c r="F5" s="18" t="str">
        <f>IF($B5="","",IFERROR(INDEX(Asset_Variants!$E$2:$E$200,MATCH($B5,Asset_Variants!$A$2:$A$200,0)),""))</f>
        <v>Icon</v>
      </c>
      <c r="G5" s="18">
        <f>IF($B5="","",SUMIFS(Daily_Data!$H$2:$H$500,Daily_Data!$B$2:$B$500,$A5,Daily_Data!$C$2:$C$500,$B5))</f>
        <v>3208</v>
      </c>
      <c r="H5" s="18">
        <f>IF($B5="","",SUMIFS(Daily_Data!$I$2:$I$500,Daily_Data!$B$2:$B$500,$A5,Daily_Data!$C$2:$C$500,$B5))</f>
        <v>714</v>
      </c>
      <c r="I5" s="18">
        <f>IF($B5="","",SUMIFS(Daily_Data!$J$2:$J$500,Daily_Data!$B$2:$B$500,$A5,Daily_Data!$C$2:$C$500,$B5))</f>
        <v>548</v>
      </c>
      <c r="J5" s="18">
        <f>IF($B5="","",SUMIFS(Daily_Data!$K$2:$K$500,Daily_Data!$B$2:$B$500,$A5,Daily_Data!$C$2:$C$500,$B5))</f>
        <v>48</v>
      </c>
      <c r="K5" s="21">
        <f t="shared" si="0"/>
        <v>0.22256857855361595</v>
      </c>
      <c r="L5" s="21">
        <f t="shared" si="1"/>
        <v>0.17082294264339151</v>
      </c>
      <c r="M5" s="21">
        <f t="shared" si="2"/>
        <v>0.7675070028011205</v>
      </c>
      <c r="N5" s="21">
        <f t="shared" si="3"/>
        <v>1.4962593516209476E-2</v>
      </c>
      <c r="O5" s="18" t="str">
        <f>IF($A5="","",IFERROR(INDEX(Experiment_Setup!$L$2:$L$100,MATCH($A5,Experiment_Setup!$A$2:$A$100,0)),""))</f>
        <v>VAR-002-C</v>
      </c>
      <c r="P5" s="18">
        <f t="shared" si="4"/>
        <v>3208</v>
      </c>
      <c r="Q5" s="21">
        <f t="shared" si="5"/>
        <v>0.22256857855361595</v>
      </c>
      <c r="R5" s="21">
        <f t="shared" si="6"/>
        <v>0.17082294264339151</v>
      </c>
      <c r="S5" s="21" t="str">
        <f t="shared" si="7"/>
        <v/>
      </c>
      <c r="T5" s="21" t="str">
        <f t="shared" si="8"/>
        <v/>
      </c>
      <c r="U5" s="21" t="str">
        <f>IF($A5="","",IF(IFERROR(INDEX(Experiment_Setup!$J$2:$J$100,MATCH($A5,Experiment_Setup!$A$2:$A$100,0)),"")="Retained CR",T5,S5))</f>
        <v/>
      </c>
      <c r="V5" s="22" t="str">
        <f t="shared" si="9"/>
        <v/>
      </c>
      <c r="W5" s="22" t="str">
        <f t="shared" si="10"/>
        <v/>
      </c>
      <c r="X5" s="21" t="str">
        <f>IF(OR($B5="",$B5=$O5),"",IF(IFERROR(INDEX(Experiment_Setup!$J$2:$J$100,MATCH($A5,Experiment_Setup!$A$2:$A$100,0)),"")="Retained CR",1-W5,1-V5))</f>
        <v/>
      </c>
      <c r="Y5" s="18" t="str">
        <f>IF($X5="","",IF(X5&gt;=Controls!$B$5,"Yes","No"))</f>
        <v/>
      </c>
      <c r="Z5" s="18" t="str">
        <f>IF($B5="","",IF($B5=$O5,"Control",IF(G5&lt;Controls!$B$7,"Needs More Data",IF(AND(Y5="Yes",U5&gt;0),"Beat Control",IF(AND(Y5="Yes",U5&lt;0),"Worse than Control","Needs More Data")))))</f>
        <v>Control</v>
      </c>
      <c r="AA5" s="18" t="str">
        <f t="shared" si="11"/>
        <v/>
      </c>
    </row>
    <row r="6" spans="1:27" ht="15" customHeight="1" x14ac:dyDescent="0.25">
      <c r="A6" s="12" t="s">
        <v>112</v>
      </c>
      <c r="B6" s="12" t="s">
        <v>116</v>
      </c>
      <c r="C6" s="18" t="str">
        <f>IF($B6="","",IFERROR(INDEX(Asset_Variants!$C$2:$C$200,MATCH($B6,Asset_Variants!$A$2:$A$200,0)),""))</f>
        <v>Variant A</v>
      </c>
      <c r="D6" s="18" t="str">
        <f>IF($A6="","",IFERROR(INDEX(Experiment_Setup!$F$2:$F$100,MATCH($A6,Experiment_Setup!$A$2:$A$100,0)),""))</f>
        <v>App Store</v>
      </c>
      <c r="E6" s="18" t="str">
        <f>IF($A6="","",IFERROR(INDEX(Experiment_Setup!$G$2:$G$100,MATCH($A6,Experiment_Setup!$A$2:$A$100,0)),""))</f>
        <v>US</v>
      </c>
      <c r="F6" s="18" t="str">
        <f>IF($B6="","",IFERROR(INDEX(Asset_Variants!$E$2:$E$200,MATCH($B6,Asset_Variants!$A$2:$A$200,0)),""))</f>
        <v>Icon</v>
      </c>
      <c r="G6" s="18">
        <f>IF($B6="","",SUMIFS(Daily_Data!$H$2:$H$500,Daily_Data!$B$2:$B$500,$A6,Daily_Data!$C$2:$C$500,$B6))</f>
        <v>3231</v>
      </c>
      <c r="H6" s="18">
        <f>IF($B6="","",SUMIFS(Daily_Data!$I$2:$I$500,Daily_Data!$B$2:$B$500,$A6,Daily_Data!$C$2:$C$500,$B6))</f>
        <v>808</v>
      </c>
      <c r="I6" s="18">
        <f>IF($B6="","",SUMIFS(Daily_Data!$J$2:$J$500,Daily_Data!$B$2:$B$500,$A6,Daily_Data!$C$2:$C$500,$B6))</f>
        <v>602</v>
      </c>
      <c r="J6" s="18">
        <f>IF($B6="","",SUMIFS(Daily_Data!$K$2:$K$500,Daily_Data!$B$2:$B$500,$A6,Daily_Data!$C$2:$C$500,$B6))</f>
        <v>54</v>
      </c>
      <c r="K6" s="21">
        <f t="shared" si="0"/>
        <v>0.25007737542556485</v>
      </c>
      <c r="L6" s="21">
        <f t="shared" si="1"/>
        <v>0.18632002476013618</v>
      </c>
      <c r="M6" s="21">
        <f t="shared" si="2"/>
        <v>0.74504950495049505</v>
      </c>
      <c r="N6" s="21">
        <f t="shared" si="3"/>
        <v>1.6713091922005572E-2</v>
      </c>
      <c r="O6" s="18" t="str">
        <f>IF($A6="","",IFERROR(INDEX(Experiment_Setup!$L$2:$L$100,MATCH($A6,Experiment_Setup!$A$2:$A$100,0)),""))</f>
        <v>VAR-002-C</v>
      </c>
      <c r="P6" s="18">
        <f t="shared" si="4"/>
        <v>3208</v>
      </c>
      <c r="Q6" s="21">
        <f t="shared" si="5"/>
        <v>0.22256857855361595</v>
      </c>
      <c r="R6" s="21">
        <f t="shared" si="6"/>
        <v>0.17082294264339151</v>
      </c>
      <c r="S6" s="21">
        <f t="shared" si="7"/>
        <v>0.12359694729021298</v>
      </c>
      <c r="T6" s="21">
        <f t="shared" si="8"/>
        <v>9.0720144946198733E-2</v>
      </c>
      <c r="U6" s="21">
        <f>IF($A6="","",IF(IFERROR(INDEX(Experiment_Setup!$J$2:$J$100,MATCH($A6,Experiment_Setup!$A$2:$A$100,0)),"")="Retained CR",T6,S6))</f>
        <v>0.12359694729021298</v>
      </c>
      <c r="V6" s="22">
        <f t="shared" si="9"/>
        <v>9.3817689312265529E-3</v>
      </c>
      <c r="W6" s="22">
        <f t="shared" si="10"/>
        <v>0.10451705311648429</v>
      </c>
      <c r="X6" s="21">
        <f>IF(OR($B6="",$B6=$O6),"",IF(IFERROR(INDEX(Experiment_Setup!$J$2:$J$100,MATCH($A6,Experiment_Setup!$A$2:$A$100,0)),"")="Retained CR",1-W6,1-V6))</f>
        <v>0.99061823106877345</v>
      </c>
      <c r="Y6" s="18" t="str">
        <f>IF($X6="","",IF(X6&gt;=Controls!$B$5,"Yes","No"))</f>
        <v>Yes</v>
      </c>
      <c r="Z6" s="18" t="str">
        <f>IF($B6="","",IF($B6=$O6,"Control",IF(G6&lt;Controls!$B$7,"Needs More Data",IF(AND(Y6="Yes",U6&gt;0),"Beat Control",IF(AND(Y6="Yes",U6&lt;0),"Worse than Control","Needs More Data")))))</f>
        <v>Beat Control</v>
      </c>
      <c r="AA6" s="18" t="str">
        <f t="shared" si="11"/>
        <v>Roll out or retest by locale</v>
      </c>
    </row>
    <row r="7" spans="1:27" ht="15" customHeight="1" x14ac:dyDescent="0.25">
      <c r="A7" s="12" t="s">
        <v>112</v>
      </c>
      <c r="B7" s="12" t="s">
        <v>117</v>
      </c>
      <c r="C7" s="18" t="str">
        <f>IF($B7="","",IFERROR(INDEX(Asset_Variants!$C$2:$C$200,MATCH($B7,Asset_Variants!$A$2:$A$200,0)),""))</f>
        <v>Variant B</v>
      </c>
      <c r="D7" s="18" t="str">
        <f>IF($A7="","",IFERROR(INDEX(Experiment_Setup!$F$2:$F$100,MATCH($A7,Experiment_Setup!$A$2:$A$100,0)),""))</f>
        <v>App Store</v>
      </c>
      <c r="E7" s="18" t="str">
        <f>IF($A7="","",IFERROR(INDEX(Experiment_Setup!$G$2:$G$100,MATCH($A7,Experiment_Setup!$A$2:$A$100,0)),""))</f>
        <v>US</v>
      </c>
      <c r="F7" s="18" t="str">
        <f>IF($B7="","",IFERROR(INDEX(Asset_Variants!$E$2:$E$200,MATCH($B7,Asset_Variants!$A$2:$A$200,0)),""))</f>
        <v>Icon</v>
      </c>
      <c r="G7" s="18">
        <f>IF($B7="","",SUMIFS(Daily_Data!$H$2:$H$500,Daily_Data!$B$2:$B$500,$A7,Daily_Data!$C$2:$C$500,$B7))</f>
        <v>3192</v>
      </c>
      <c r="H7" s="18">
        <f>IF($B7="","",SUMIFS(Daily_Data!$I$2:$I$500,Daily_Data!$B$2:$B$500,$A7,Daily_Data!$C$2:$C$500,$B7))</f>
        <v>746</v>
      </c>
      <c r="I7" s="18">
        <f>IF($B7="","",SUMIFS(Daily_Data!$J$2:$J$500,Daily_Data!$B$2:$B$500,$A7,Daily_Data!$C$2:$C$500,$B7))</f>
        <v>558</v>
      </c>
      <c r="J7" s="18">
        <f>IF($B7="","",SUMIFS(Daily_Data!$K$2:$K$500,Daily_Data!$B$2:$B$500,$A7,Daily_Data!$C$2:$C$500,$B7))</f>
        <v>51</v>
      </c>
      <c r="K7" s="21">
        <f t="shared" si="0"/>
        <v>0.23370927318295739</v>
      </c>
      <c r="L7" s="21">
        <f t="shared" si="1"/>
        <v>0.17481203007518797</v>
      </c>
      <c r="M7" s="21">
        <f t="shared" si="2"/>
        <v>0.74798927613941024</v>
      </c>
      <c r="N7" s="21">
        <f t="shared" si="3"/>
        <v>1.5977443609022556E-2</v>
      </c>
      <c r="O7" s="18" t="str">
        <f>IF($A7="","",IFERROR(INDEX(Experiment_Setup!$L$2:$L$100,MATCH($A7,Experiment_Setup!$A$2:$A$100,0)),""))</f>
        <v>VAR-002-C</v>
      </c>
      <c r="P7" s="18">
        <f t="shared" si="4"/>
        <v>3208</v>
      </c>
      <c r="Q7" s="21">
        <f t="shared" si="5"/>
        <v>0.22256857855361595</v>
      </c>
      <c r="R7" s="21">
        <f t="shared" si="6"/>
        <v>0.17082294264339151</v>
      </c>
      <c r="S7" s="21">
        <f t="shared" si="7"/>
        <v>5.0055109763203598E-2</v>
      </c>
      <c r="T7" s="21">
        <f t="shared" si="8"/>
        <v>2.335217606058948E-2</v>
      </c>
      <c r="U7" s="21">
        <f>IF($A7="","",IF(IFERROR(INDEX(Experiment_Setup!$J$2:$J$100,MATCH($A7,Experiment_Setup!$A$2:$A$100,0)),"")="Retained CR",T7,S7))</f>
        <v>5.0055109763203598E-2</v>
      </c>
      <c r="V7" s="22">
        <f t="shared" si="9"/>
        <v>0.28825071714925565</v>
      </c>
      <c r="W7" s="22">
        <f t="shared" si="10"/>
        <v>0.67300361148299759</v>
      </c>
      <c r="X7" s="21">
        <f>IF(OR($B7="",$B7=$O7),"",IF(IFERROR(INDEX(Experiment_Setup!$J$2:$J$100,MATCH($A7,Experiment_Setup!$A$2:$A$100,0)),"")="Retained CR",1-W7,1-V7))</f>
        <v>0.71174928285074435</v>
      </c>
      <c r="Y7" s="18" t="str">
        <f>IF($X7="","",IF(X7&gt;=Controls!$B$5,"Yes","No"))</f>
        <v>No</v>
      </c>
      <c r="Z7" s="18" t="str">
        <f>IF($B7="","",IF($B7=$O7,"Control",IF(G7&lt;Controls!$B$7,"Needs More Data",IF(AND(Y7="Yes",U7&gt;0),"Beat Control",IF(AND(Y7="Yes",U7&lt;0),"Worse than Control","Needs More Data")))))</f>
        <v>Needs More Data</v>
      </c>
      <c r="AA7" s="18" t="str">
        <f t="shared" si="11"/>
        <v/>
      </c>
    </row>
    <row r="8" spans="1:27" ht="15" customHeight="1" x14ac:dyDescent="0.25">
      <c r="A8" s="12" t="s">
        <v>119</v>
      </c>
      <c r="B8" s="12" t="s">
        <v>121</v>
      </c>
      <c r="C8" s="18" t="str">
        <f>IF($B8="","",IFERROR(INDEX(Asset_Variants!$C$2:$C$200,MATCH($B8,Asset_Variants!$A$2:$A$200,0)),""))</f>
        <v>Control</v>
      </c>
      <c r="D8" s="18" t="str">
        <f>IF($A8="","",IFERROR(INDEX(Experiment_Setup!$F$2:$F$100,MATCH($A8,Experiment_Setup!$A$2:$A$100,0)),""))</f>
        <v>Google Play</v>
      </c>
      <c r="E8" s="18" t="str">
        <f>IF($A8="","",IFERROR(INDEX(Experiment_Setup!$G$2:$G$100,MATCH($A8,Experiment_Setup!$A$2:$A$100,0)),""))</f>
        <v>UK</v>
      </c>
      <c r="F8" s="18" t="str">
        <f>IF($B8="","",IFERROR(INDEX(Asset_Variants!$E$2:$E$200,MATCH($B8,Asset_Variants!$A$2:$A$200,0)),""))</f>
        <v>Short Description</v>
      </c>
      <c r="G8" s="18">
        <f>IF($B8="","",SUMIFS(Daily_Data!$H$2:$H$500,Daily_Data!$B$2:$B$500,$A8,Daily_Data!$C$2:$C$500,$B8))</f>
        <v>2492</v>
      </c>
      <c r="H8" s="18">
        <f>IF($B8="","",SUMIFS(Daily_Data!$I$2:$I$500,Daily_Data!$B$2:$B$500,$A8,Daily_Data!$C$2:$C$500,$B8))</f>
        <v>453</v>
      </c>
      <c r="I8" s="18">
        <f>IF($B8="","",SUMIFS(Daily_Data!$J$2:$J$500,Daily_Data!$B$2:$B$500,$A8,Daily_Data!$C$2:$C$500,$B8))</f>
        <v>352</v>
      </c>
      <c r="J8" s="18">
        <f>IF($B8="","",SUMIFS(Daily_Data!$K$2:$K$500,Daily_Data!$B$2:$B$500,$A8,Daily_Data!$C$2:$C$500,$B8))</f>
        <v>28</v>
      </c>
      <c r="K8" s="21">
        <f t="shared" si="0"/>
        <v>0.1817817014446228</v>
      </c>
      <c r="L8" s="21">
        <f t="shared" si="1"/>
        <v>0.14125200642054575</v>
      </c>
      <c r="M8" s="21">
        <f t="shared" si="2"/>
        <v>0.77704194260485648</v>
      </c>
      <c r="N8" s="21">
        <f t="shared" si="3"/>
        <v>1.1235955056179775E-2</v>
      </c>
      <c r="O8" s="18" t="str">
        <f>IF($A8="","",IFERROR(INDEX(Experiment_Setup!$L$2:$L$100,MATCH($A8,Experiment_Setup!$A$2:$A$100,0)),""))</f>
        <v>VAR-003-C</v>
      </c>
      <c r="P8" s="18">
        <f t="shared" si="4"/>
        <v>2492</v>
      </c>
      <c r="Q8" s="21">
        <f t="shared" si="5"/>
        <v>0.1817817014446228</v>
      </c>
      <c r="R8" s="21">
        <f t="shared" si="6"/>
        <v>0.14125200642054575</v>
      </c>
      <c r="S8" s="21" t="str">
        <f t="shared" si="7"/>
        <v/>
      </c>
      <c r="T8" s="21" t="str">
        <f t="shared" si="8"/>
        <v/>
      </c>
      <c r="U8" s="21" t="str">
        <f>IF($A8="","",IF(IFERROR(INDEX(Experiment_Setup!$J$2:$J$100,MATCH($A8,Experiment_Setup!$A$2:$A$100,0)),"")="Retained CR",T8,S8))</f>
        <v/>
      </c>
      <c r="V8" s="22" t="str">
        <f t="shared" si="9"/>
        <v/>
      </c>
      <c r="W8" s="22" t="str">
        <f t="shared" si="10"/>
        <v/>
      </c>
      <c r="X8" s="21" t="str">
        <f>IF(OR($B8="",$B8=$O8),"",IF(IFERROR(INDEX(Experiment_Setup!$J$2:$J$100,MATCH($A8,Experiment_Setup!$A$2:$A$100,0)),"")="Retained CR",1-W8,1-V8))</f>
        <v/>
      </c>
      <c r="Y8" s="18" t="str">
        <f>IF($X8="","",IF(X8&gt;=Controls!$B$5,"Yes","No"))</f>
        <v/>
      </c>
      <c r="Z8" s="18" t="str">
        <f>IF($B8="","",IF($B8=$O8,"Control",IF(G8&lt;Controls!$B$7,"Needs More Data",IF(AND(Y8="Yes",U8&gt;0),"Beat Control",IF(AND(Y8="Yes",U8&lt;0),"Worse than Control","Needs More Data")))))</f>
        <v>Control</v>
      </c>
      <c r="AA8" s="18" t="str">
        <f t="shared" si="11"/>
        <v/>
      </c>
    </row>
    <row r="9" spans="1:27" ht="15" customHeight="1" x14ac:dyDescent="0.25">
      <c r="A9" s="12" t="s">
        <v>119</v>
      </c>
      <c r="B9" s="12" t="s">
        <v>122</v>
      </c>
      <c r="C9" s="18" t="str">
        <f>IF($B9="","",IFERROR(INDEX(Asset_Variants!$C$2:$C$200,MATCH($B9,Asset_Variants!$A$2:$A$200,0)),""))</f>
        <v>Variant A</v>
      </c>
      <c r="D9" s="18" t="str">
        <f>IF($A9="","",IFERROR(INDEX(Experiment_Setup!$F$2:$F$100,MATCH($A9,Experiment_Setup!$A$2:$A$100,0)),""))</f>
        <v>Google Play</v>
      </c>
      <c r="E9" s="18" t="str">
        <f>IF($A9="","",IFERROR(INDEX(Experiment_Setup!$G$2:$G$100,MATCH($A9,Experiment_Setup!$A$2:$A$100,0)),""))</f>
        <v>UK</v>
      </c>
      <c r="F9" s="18" t="str">
        <f>IF($B9="","",IFERROR(INDEX(Asset_Variants!$E$2:$E$200,MATCH($B9,Asset_Variants!$A$2:$A$200,0)),""))</f>
        <v>Short Description</v>
      </c>
      <c r="G9" s="18">
        <f>IF($B9="","",SUMIFS(Daily_Data!$H$2:$H$500,Daily_Data!$B$2:$B$500,$A9,Daily_Data!$C$2:$C$500,$B9))</f>
        <v>2506</v>
      </c>
      <c r="H9" s="18">
        <f>IF($B9="","",SUMIFS(Daily_Data!$I$2:$I$500,Daily_Data!$B$2:$B$500,$A9,Daily_Data!$C$2:$C$500,$B9))</f>
        <v>477</v>
      </c>
      <c r="I9" s="18">
        <f>IF($B9="","",SUMIFS(Daily_Data!$J$2:$J$500,Daily_Data!$B$2:$B$500,$A9,Daily_Data!$C$2:$C$500,$B9))</f>
        <v>360</v>
      </c>
      <c r="J9" s="18">
        <f>IF($B9="","",SUMIFS(Daily_Data!$K$2:$K$500,Daily_Data!$B$2:$B$500,$A9,Daily_Data!$C$2:$C$500,$B9))</f>
        <v>28</v>
      </c>
      <c r="K9" s="21">
        <f t="shared" si="0"/>
        <v>0.19034317637669593</v>
      </c>
      <c r="L9" s="21">
        <f t="shared" si="1"/>
        <v>0.14365522745411013</v>
      </c>
      <c r="M9" s="21">
        <f t="shared" si="2"/>
        <v>0.75471698113207553</v>
      </c>
      <c r="N9" s="21">
        <f t="shared" si="3"/>
        <v>1.11731843575419E-2</v>
      </c>
      <c r="O9" s="18" t="str">
        <f>IF($A9="","",IFERROR(INDEX(Experiment_Setup!$L$2:$L$100,MATCH($A9,Experiment_Setup!$A$2:$A$100,0)),""))</f>
        <v>VAR-003-C</v>
      </c>
      <c r="P9" s="18">
        <f t="shared" si="4"/>
        <v>2492</v>
      </c>
      <c r="Q9" s="21">
        <f t="shared" si="5"/>
        <v>0.1817817014446228</v>
      </c>
      <c r="R9" s="21">
        <f t="shared" si="6"/>
        <v>0.14125200642054575</v>
      </c>
      <c r="S9" s="21">
        <f t="shared" si="7"/>
        <v>4.7097561877982752E-2</v>
      </c>
      <c r="T9" s="21">
        <f t="shared" si="8"/>
        <v>1.701371254443873E-2</v>
      </c>
      <c r="U9" s="21">
        <f>IF($A9="","",IF(IFERROR(INDEX(Experiment_Setup!$J$2:$J$100,MATCH($A9,Experiment_Setup!$A$2:$A$100,0)),"")="Retained CR",T9,S9))</f>
        <v>4.7097561877982752E-2</v>
      </c>
      <c r="V9" s="22">
        <f t="shared" si="9"/>
        <v>0.43678050254263656</v>
      </c>
      <c r="W9" s="22">
        <f t="shared" si="10"/>
        <v>0.80796896657568551</v>
      </c>
      <c r="X9" s="21">
        <f>IF(OR($B9="",$B9=$O9),"",IF(IFERROR(INDEX(Experiment_Setup!$J$2:$J$100,MATCH($A9,Experiment_Setup!$A$2:$A$100,0)),"")="Retained CR",1-W9,1-V9))</f>
        <v>0.56321949745736344</v>
      </c>
      <c r="Y9" s="18" t="str">
        <f>IF($X9="","",IF(X9&gt;=Controls!$B$5,"Yes","No"))</f>
        <v>No</v>
      </c>
      <c r="Z9" s="18" t="str">
        <f>IF($B9="","",IF($B9=$O9,"Control",IF(G9&lt;Controls!$B$7,"Needs More Data",IF(AND(Y9="Yes",U9&gt;0),"Beat Control",IF(AND(Y9="Yes",U9&lt;0),"Worse than Control","Needs More Data")))))</f>
        <v>Needs More Data</v>
      </c>
      <c r="AA9" s="18" t="str">
        <f t="shared" si="11"/>
        <v/>
      </c>
    </row>
    <row r="10" spans="1:27" ht="15" customHeight="1" x14ac:dyDescent="0.25">
      <c r="A10" s="12" t="s">
        <v>119</v>
      </c>
      <c r="B10" s="12" t="s">
        <v>123</v>
      </c>
      <c r="C10" s="18" t="str">
        <f>IF($B10="","",IFERROR(INDEX(Asset_Variants!$C$2:$C$200,MATCH($B10,Asset_Variants!$A$2:$A$200,0)),""))</f>
        <v>Variant B</v>
      </c>
      <c r="D10" s="18" t="str">
        <f>IF($A10="","",IFERROR(INDEX(Experiment_Setup!$F$2:$F$100,MATCH($A10,Experiment_Setup!$A$2:$A$100,0)),""))</f>
        <v>Google Play</v>
      </c>
      <c r="E10" s="18" t="str">
        <f>IF($A10="","",IFERROR(INDEX(Experiment_Setup!$G$2:$G$100,MATCH($A10,Experiment_Setup!$A$2:$A$100,0)),""))</f>
        <v>UK</v>
      </c>
      <c r="F10" s="18" t="str">
        <f>IF($B10="","",IFERROR(INDEX(Asset_Variants!$E$2:$E$200,MATCH($B10,Asset_Variants!$A$2:$A$200,0)),""))</f>
        <v>Short Description</v>
      </c>
      <c r="G10" s="18">
        <f>IF($B10="","",SUMIFS(Daily_Data!$H$2:$H$500,Daily_Data!$B$2:$B$500,$A10,Daily_Data!$C$2:$C$500,$B10))</f>
        <v>2520</v>
      </c>
      <c r="H10" s="18">
        <f>IF($B10="","",SUMIFS(Daily_Data!$I$2:$I$500,Daily_Data!$B$2:$B$500,$A10,Daily_Data!$C$2:$C$500,$B10))</f>
        <v>512</v>
      </c>
      <c r="I10" s="18">
        <f>IF($B10="","",SUMIFS(Daily_Data!$J$2:$J$500,Daily_Data!$B$2:$B$500,$A10,Daily_Data!$C$2:$C$500,$B10))</f>
        <v>380</v>
      </c>
      <c r="J10" s="18">
        <f>IF($B10="","",SUMIFS(Daily_Data!$K$2:$K$500,Daily_Data!$B$2:$B$500,$A10,Daily_Data!$C$2:$C$500,$B10))</f>
        <v>31</v>
      </c>
      <c r="K10" s="21">
        <f t="shared" si="0"/>
        <v>0.20317460317460317</v>
      </c>
      <c r="L10" s="21">
        <f t="shared" si="1"/>
        <v>0.15079365079365079</v>
      </c>
      <c r="M10" s="21">
        <f t="shared" si="2"/>
        <v>0.7421875</v>
      </c>
      <c r="N10" s="21">
        <f t="shared" si="3"/>
        <v>1.2301587301587301E-2</v>
      </c>
      <c r="O10" s="18" t="str">
        <f>IF($A10="","",IFERROR(INDEX(Experiment_Setup!$L$2:$L$100,MATCH($A10,Experiment_Setup!$A$2:$A$100,0)),""))</f>
        <v>VAR-003-C</v>
      </c>
      <c r="P10" s="18">
        <f t="shared" si="4"/>
        <v>2492</v>
      </c>
      <c r="Q10" s="21">
        <f t="shared" si="5"/>
        <v>0.1817817014446228</v>
      </c>
      <c r="R10" s="21">
        <f t="shared" si="6"/>
        <v>0.14125200642054575</v>
      </c>
      <c r="S10" s="21">
        <f t="shared" si="7"/>
        <v>0.11768457198920768</v>
      </c>
      <c r="T10" s="21">
        <f t="shared" si="8"/>
        <v>6.7550505050504972E-2</v>
      </c>
      <c r="U10" s="21">
        <f>IF($A10="","",IF(IFERROR(INDEX(Experiment_Setup!$J$2:$J$100,MATCH($A10,Experiment_Setup!$A$2:$A$100,0)),"")="Retained CR",T10,S10))</f>
        <v>0.11768457198920768</v>
      </c>
      <c r="V10" s="22">
        <f t="shared" si="9"/>
        <v>5.4792012942005641E-2</v>
      </c>
      <c r="W10" s="22">
        <f t="shared" si="10"/>
        <v>0.33888569502505117</v>
      </c>
      <c r="X10" s="21">
        <f>IF(OR($B10="",$B10=$O10),"",IF(IFERROR(INDEX(Experiment_Setup!$J$2:$J$100,MATCH($A10,Experiment_Setup!$A$2:$A$100,0)),"")="Retained CR",1-W10,1-V10))</f>
        <v>0.94520798705799436</v>
      </c>
      <c r="Y10" s="18" t="str">
        <f>IF($X10="","",IF(X10&gt;=Controls!$B$5,"Yes","No"))</f>
        <v>Yes</v>
      </c>
      <c r="Z10" s="18" t="str">
        <f>IF($B10="","",IF($B10=$O10,"Control",IF(G10&lt;Controls!$B$7,"Needs More Data",IF(AND(Y10="Yes",U10&gt;0),"Beat Control",IF(AND(Y10="Yes",U10&lt;0),"Worse than Control","Needs More Data")))))</f>
        <v>Beat Control</v>
      </c>
      <c r="AA10" s="18" t="str">
        <f t="shared" si="11"/>
        <v>Roll out or retest by locale</v>
      </c>
    </row>
    <row r="11" spans="1:27" ht="15" customHeight="1" x14ac:dyDescent="0.25">
      <c r="A11" s="12"/>
      <c r="B11" s="12"/>
      <c r="C11" s="18" t="str">
        <f>IF($B11="","",IFERROR(INDEX(Asset_Variants!$C$2:$C$200,MATCH($B11,Asset_Variants!$A$2:$A$200,0)),""))</f>
        <v/>
      </c>
      <c r="D11" s="18" t="str">
        <f>IF($A11="","",IFERROR(INDEX(Experiment_Setup!$F$2:$F$100,MATCH($A11,Experiment_Setup!$A$2:$A$100,0)),""))</f>
        <v/>
      </c>
      <c r="E11" s="18" t="str">
        <f>IF($A11="","",IFERROR(INDEX(Experiment_Setup!$G$2:$G$100,MATCH($A11,Experiment_Setup!$A$2:$A$100,0)),""))</f>
        <v/>
      </c>
      <c r="F11" s="18" t="str">
        <f>IF($B11="","",IFERROR(INDEX(Asset_Variants!$E$2:$E$200,MATCH($B11,Asset_Variants!$A$2:$A$200,0)),""))</f>
        <v/>
      </c>
      <c r="G11" s="18" t="str">
        <f>IF($B11="","",SUMIFS(Daily_Data!$H$2:$H$500,Daily_Data!$B$2:$B$500,$A11,Daily_Data!$C$2:$C$500,$B11))</f>
        <v/>
      </c>
      <c r="H11" s="18" t="str">
        <f>IF($B11="","",SUMIFS(Daily_Data!$I$2:$I$500,Daily_Data!$B$2:$B$500,$A11,Daily_Data!$C$2:$C$500,$B11))</f>
        <v/>
      </c>
      <c r="I11" s="18" t="str">
        <f>IF($B11="","",SUMIFS(Daily_Data!$J$2:$J$500,Daily_Data!$B$2:$B$500,$A11,Daily_Data!$C$2:$C$500,$B11))</f>
        <v/>
      </c>
      <c r="J11" s="18" t="str">
        <f>IF($B11="","",SUMIFS(Daily_Data!$K$2:$K$500,Daily_Data!$B$2:$B$500,$A11,Daily_Data!$C$2:$C$500,$B11))</f>
        <v/>
      </c>
      <c r="K11" s="21" t="str">
        <f t="shared" si="0"/>
        <v/>
      </c>
      <c r="L11" s="21" t="str">
        <f t="shared" si="1"/>
        <v/>
      </c>
      <c r="M11" s="21" t="str">
        <f t="shared" si="2"/>
        <v/>
      </c>
      <c r="N11" s="21" t="str">
        <f t="shared" si="3"/>
        <v/>
      </c>
      <c r="O11" s="18" t="str">
        <f>IF($A11="","",IFERROR(INDEX(Experiment_Setup!$L$2:$L$100,MATCH($A11,Experiment_Setup!$A$2:$A$100,0)),""))</f>
        <v/>
      </c>
      <c r="P11" s="18" t="str">
        <f t="shared" si="4"/>
        <v/>
      </c>
      <c r="Q11" s="21" t="str">
        <f t="shared" si="5"/>
        <v/>
      </c>
      <c r="R11" s="21" t="str">
        <f t="shared" si="6"/>
        <v/>
      </c>
      <c r="S11" s="21" t="str">
        <f t="shared" si="7"/>
        <v/>
      </c>
      <c r="T11" s="21" t="str">
        <f t="shared" si="8"/>
        <v/>
      </c>
      <c r="U11" s="21" t="str">
        <f>IF($A11="","",IF(IFERROR(INDEX(Experiment_Setup!$J$2:$J$100,MATCH($A11,Experiment_Setup!$A$2:$A$100,0)),"")="Retained CR",T11,S11))</f>
        <v/>
      </c>
      <c r="V11" s="22" t="str">
        <f t="shared" si="9"/>
        <v/>
      </c>
      <c r="W11" s="22" t="str">
        <f t="shared" si="10"/>
        <v/>
      </c>
      <c r="X11" s="21" t="str">
        <f>IF(OR($B11="",$B11=$O11),"",IF(IFERROR(INDEX(Experiment_Setup!$J$2:$J$100,MATCH($A11,Experiment_Setup!$A$2:$A$100,0)),"")="Retained CR",1-W11,1-V11))</f>
        <v/>
      </c>
      <c r="Y11" s="18" t="str">
        <f>IF($X11="","",IF(X11&gt;=Controls!$B$5,"Yes","No"))</f>
        <v/>
      </c>
      <c r="Z11" s="18" t="str">
        <f>IF($B11="","",IF($B11=$O11,"Control",IF(G11&lt;Controls!$B$7,"Needs More Data",IF(AND(Y11="Yes",U11&gt;0),"Beat Control",IF(AND(Y11="Yes",U11&lt;0),"Worse than Control","Needs More Data")))))</f>
        <v/>
      </c>
      <c r="AA11" s="18" t="str">
        <f t="shared" si="11"/>
        <v/>
      </c>
    </row>
    <row r="12" spans="1:27" ht="15" customHeight="1" x14ac:dyDescent="0.25">
      <c r="A12" s="12"/>
      <c r="B12" s="12"/>
      <c r="C12" s="18" t="str">
        <f>IF($B12="","",IFERROR(INDEX(Asset_Variants!$C$2:$C$200,MATCH($B12,Asset_Variants!$A$2:$A$200,0)),""))</f>
        <v/>
      </c>
      <c r="D12" s="18" t="str">
        <f>IF($A12="","",IFERROR(INDEX(Experiment_Setup!$F$2:$F$100,MATCH($A12,Experiment_Setup!$A$2:$A$100,0)),""))</f>
        <v/>
      </c>
      <c r="E12" s="18" t="str">
        <f>IF($A12="","",IFERROR(INDEX(Experiment_Setup!$G$2:$G$100,MATCH($A12,Experiment_Setup!$A$2:$A$100,0)),""))</f>
        <v/>
      </c>
      <c r="F12" s="18" t="str">
        <f>IF($B12="","",IFERROR(INDEX(Asset_Variants!$E$2:$E$200,MATCH($B12,Asset_Variants!$A$2:$A$200,0)),""))</f>
        <v/>
      </c>
      <c r="G12" s="18" t="str">
        <f>IF($B12="","",SUMIFS(Daily_Data!$H$2:$H$500,Daily_Data!$B$2:$B$500,$A12,Daily_Data!$C$2:$C$500,$B12))</f>
        <v/>
      </c>
      <c r="H12" s="18" t="str">
        <f>IF($B12="","",SUMIFS(Daily_Data!$I$2:$I$500,Daily_Data!$B$2:$B$500,$A12,Daily_Data!$C$2:$C$500,$B12))</f>
        <v/>
      </c>
      <c r="I12" s="18" t="str">
        <f>IF($B12="","",SUMIFS(Daily_Data!$J$2:$J$500,Daily_Data!$B$2:$B$500,$A12,Daily_Data!$C$2:$C$500,$B12))</f>
        <v/>
      </c>
      <c r="J12" s="18" t="str">
        <f>IF($B12="","",SUMIFS(Daily_Data!$K$2:$K$500,Daily_Data!$B$2:$B$500,$A12,Daily_Data!$C$2:$C$500,$B12))</f>
        <v/>
      </c>
      <c r="K12" s="21" t="str">
        <f t="shared" si="0"/>
        <v/>
      </c>
      <c r="L12" s="21" t="str">
        <f t="shared" si="1"/>
        <v/>
      </c>
      <c r="M12" s="21" t="str">
        <f t="shared" si="2"/>
        <v/>
      </c>
      <c r="N12" s="21" t="str">
        <f t="shared" si="3"/>
        <v/>
      </c>
      <c r="O12" s="18" t="str">
        <f>IF($A12="","",IFERROR(INDEX(Experiment_Setup!$L$2:$L$100,MATCH($A12,Experiment_Setup!$A$2:$A$100,0)),""))</f>
        <v/>
      </c>
      <c r="P12" s="18" t="str">
        <f t="shared" si="4"/>
        <v/>
      </c>
      <c r="Q12" s="21" t="str">
        <f t="shared" si="5"/>
        <v/>
      </c>
      <c r="R12" s="21" t="str">
        <f t="shared" si="6"/>
        <v/>
      </c>
      <c r="S12" s="21" t="str">
        <f t="shared" si="7"/>
        <v/>
      </c>
      <c r="T12" s="21" t="str">
        <f t="shared" si="8"/>
        <v/>
      </c>
      <c r="U12" s="21" t="str">
        <f>IF($A12="","",IF(IFERROR(INDEX(Experiment_Setup!$J$2:$J$100,MATCH($A12,Experiment_Setup!$A$2:$A$100,0)),"")="Retained CR",T12,S12))</f>
        <v/>
      </c>
      <c r="V12" s="22" t="str">
        <f t="shared" si="9"/>
        <v/>
      </c>
      <c r="W12" s="22" t="str">
        <f t="shared" si="10"/>
        <v/>
      </c>
      <c r="X12" s="21" t="str">
        <f>IF(OR($B12="",$B12=$O12),"",IF(IFERROR(INDEX(Experiment_Setup!$J$2:$J$100,MATCH($A12,Experiment_Setup!$A$2:$A$100,0)),"")="Retained CR",1-W12,1-V12))</f>
        <v/>
      </c>
      <c r="Y12" s="18" t="str">
        <f>IF($X12="","",IF(X12&gt;=Controls!$B$5,"Yes","No"))</f>
        <v/>
      </c>
      <c r="Z12" s="18" t="str">
        <f>IF($B12="","",IF($B12=$O12,"Control",IF(G12&lt;Controls!$B$7,"Needs More Data",IF(AND(Y12="Yes",U12&gt;0),"Beat Control",IF(AND(Y12="Yes",U12&lt;0),"Worse than Control","Needs More Data")))))</f>
        <v/>
      </c>
      <c r="AA12" s="18" t="str">
        <f t="shared" si="11"/>
        <v/>
      </c>
    </row>
    <row r="13" spans="1:27" ht="15" customHeight="1" x14ac:dyDescent="0.25">
      <c r="A13" s="12"/>
      <c r="B13" s="12"/>
      <c r="C13" s="18" t="str">
        <f>IF($B13="","",IFERROR(INDEX(Asset_Variants!$C$2:$C$200,MATCH($B13,Asset_Variants!$A$2:$A$200,0)),""))</f>
        <v/>
      </c>
      <c r="D13" s="18" t="str">
        <f>IF($A13="","",IFERROR(INDEX(Experiment_Setup!$F$2:$F$100,MATCH($A13,Experiment_Setup!$A$2:$A$100,0)),""))</f>
        <v/>
      </c>
      <c r="E13" s="18" t="str">
        <f>IF($A13="","",IFERROR(INDEX(Experiment_Setup!$G$2:$G$100,MATCH($A13,Experiment_Setup!$A$2:$A$100,0)),""))</f>
        <v/>
      </c>
      <c r="F13" s="18" t="str">
        <f>IF($B13="","",IFERROR(INDEX(Asset_Variants!$E$2:$E$200,MATCH($B13,Asset_Variants!$A$2:$A$200,0)),""))</f>
        <v/>
      </c>
      <c r="G13" s="18" t="str">
        <f>IF($B13="","",SUMIFS(Daily_Data!$H$2:$H$500,Daily_Data!$B$2:$B$500,$A13,Daily_Data!$C$2:$C$500,$B13))</f>
        <v/>
      </c>
      <c r="H13" s="18" t="str">
        <f>IF($B13="","",SUMIFS(Daily_Data!$I$2:$I$500,Daily_Data!$B$2:$B$500,$A13,Daily_Data!$C$2:$C$500,$B13))</f>
        <v/>
      </c>
      <c r="I13" s="18" t="str">
        <f>IF($B13="","",SUMIFS(Daily_Data!$J$2:$J$500,Daily_Data!$B$2:$B$500,$A13,Daily_Data!$C$2:$C$500,$B13))</f>
        <v/>
      </c>
      <c r="J13" s="18" t="str">
        <f>IF($B13="","",SUMIFS(Daily_Data!$K$2:$K$500,Daily_Data!$B$2:$B$500,$A13,Daily_Data!$C$2:$C$500,$B13))</f>
        <v/>
      </c>
      <c r="K13" s="21" t="str">
        <f t="shared" si="0"/>
        <v/>
      </c>
      <c r="L13" s="21" t="str">
        <f t="shared" si="1"/>
        <v/>
      </c>
      <c r="M13" s="21" t="str">
        <f t="shared" si="2"/>
        <v/>
      </c>
      <c r="N13" s="21" t="str">
        <f t="shared" si="3"/>
        <v/>
      </c>
      <c r="O13" s="18" t="str">
        <f>IF($A13="","",IFERROR(INDEX(Experiment_Setup!$L$2:$L$100,MATCH($A13,Experiment_Setup!$A$2:$A$100,0)),""))</f>
        <v/>
      </c>
      <c r="P13" s="18" t="str">
        <f t="shared" si="4"/>
        <v/>
      </c>
      <c r="Q13" s="21" t="str">
        <f t="shared" si="5"/>
        <v/>
      </c>
      <c r="R13" s="21" t="str">
        <f t="shared" si="6"/>
        <v/>
      </c>
      <c r="S13" s="21" t="str">
        <f t="shared" si="7"/>
        <v/>
      </c>
      <c r="T13" s="21" t="str">
        <f t="shared" si="8"/>
        <v/>
      </c>
      <c r="U13" s="21" t="str">
        <f>IF($A13="","",IF(IFERROR(INDEX(Experiment_Setup!$J$2:$J$100,MATCH($A13,Experiment_Setup!$A$2:$A$100,0)),"")="Retained CR",T13,S13))</f>
        <v/>
      </c>
      <c r="V13" s="22" t="str">
        <f t="shared" si="9"/>
        <v/>
      </c>
      <c r="W13" s="22" t="str">
        <f t="shared" si="10"/>
        <v/>
      </c>
      <c r="X13" s="21" t="str">
        <f>IF(OR($B13="",$B13=$O13),"",IF(IFERROR(INDEX(Experiment_Setup!$J$2:$J$100,MATCH($A13,Experiment_Setup!$A$2:$A$100,0)),"")="Retained CR",1-W13,1-V13))</f>
        <v/>
      </c>
      <c r="Y13" s="18" t="str">
        <f>IF($X13="","",IF(X13&gt;=Controls!$B$5,"Yes","No"))</f>
        <v/>
      </c>
      <c r="Z13" s="18" t="str">
        <f>IF($B13="","",IF($B13=$O13,"Control",IF(G13&lt;Controls!$B$7,"Needs More Data",IF(AND(Y13="Yes",U13&gt;0),"Beat Control",IF(AND(Y13="Yes",U13&lt;0),"Worse than Control","Needs More Data")))))</f>
        <v/>
      </c>
      <c r="AA13" s="18" t="str">
        <f t="shared" si="11"/>
        <v/>
      </c>
    </row>
    <row r="14" spans="1:27" ht="15" customHeight="1" x14ac:dyDescent="0.25">
      <c r="A14" s="12"/>
      <c r="B14" s="12"/>
      <c r="C14" s="18" t="str">
        <f>IF($B14="","",IFERROR(INDEX(Asset_Variants!$C$2:$C$200,MATCH($B14,Asset_Variants!$A$2:$A$200,0)),""))</f>
        <v/>
      </c>
      <c r="D14" s="18" t="str">
        <f>IF($A14="","",IFERROR(INDEX(Experiment_Setup!$F$2:$F$100,MATCH($A14,Experiment_Setup!$A$2:$A$100,0)),""))</f>
        <v/>
      </c>
      <c r="E14" s="18" t="str">
        <f>IF($A14="","",IFERROR(INDEX(Experiment_Setup!$G$2:$G$100,MATCH($A14,Experiment_Setup!$A$2:$A$100,0)),""))</f>
        <v/>
      </c>
      <c r="F14" s="18" t="str">
        <f>IF($B14="","",IFERROR(INDEX(Asset_Variants!$E$2:$E$200,MATCH($B14,Asset_Variants!$A$2:$A$200,0)),""))</f>
        <v/>
      </c>
      <c r="G14" s="18" t="str">
        <f>IF($B14="","",SUMIFS(Daily_Data!$H$2:$H$500,Daily_Data!$B$2:$B$500,$A14,Daily_Data!$C$2:$C$500,$B14))</f>
        <v/>
      </c>
      <c r="H14" s="18" t="str">
        <f>IF($B14="","",SUMIFS(Daily_Data!$I$2:$I$500,Daily_Data!$B$2:$B$500,$A14,Daily_Data!$C$2:$C$500,$B14))</f>
        <v/>
      </c>
      <c r="I14" s="18" t="str">
        <f>IF($B14="","",SUMIFS(Daily_Data!$J$2:$J$500,Daily_Data!$B$2:$B$500,$A14,Daily_Data!$C$2:$C$500,$B14))</f>
        <v/>
      </c>
      <c r="J14" s="18" t="str">
        <f>IF($B14="","",SUMIFS(Daily_Data!$K$2:$K$500,Daily_Data!$B$2:$B$500,$A14,Daily_Data!$C$2:$C$500,$B14))</f>
        <v/>
      </c>
      <c r="K14" s="21" t="str">
        <f t="shared" si="0"/>
        <v/>
      </c>
      <c r="L14" s="21" t="str">
        <f t="shared" si="1"/>
        <v/>
      </c>
      <c r="M14" s="21" t="str">
        <f t="shared" si="2"/>
        <v/>
      </c>
      <c r="N14" s="21" t="str">
        <f t="shared" si="3"/>
        <v/>
      </c>
      <c r="O14" s="18" t="str">
        <f>IF($A14="","",IFERROR(INDEX(Experiment_Setup!$L$2:$L$100,MATCH($A14,Experiment_Setup!$A$2:$A$100,0)),""))</f>
        <v/>
      </c>
      <c r="P14" s="18" t="str">
        <f t="shared" si="4"/>
        <v/>
      </c>
      <c r="Q14" s="21" t="str">
        <f t="shared" si="5"/>
        <v/>
      </c>
      <c r="R14" s="21" t="str">
        <f t="shared" si="6"/>
        <v/>
      </c>
      <c r="S14" s="21" t="str">
        <f t="shared" si="7"/>
        <v/>
      </c>
      <c r="T14" s="21" t="str">
        <f t="shared" si="8"/>
        <v/>
      </c>
      <c r="U14" s="21" t="str">
        <f>IF($A14="","",IF(IFERROR(INDEX(Experiment_Setup!$J$2:$J$100,MATCH($A14,Experiment_Setup!$A$2:$A$100,0)),"")="Retained CR",T14,S14))</f>
        <v/>
      </c>
      <c r="V14" s="22" t="str">
        <f t="shared" si="9"/>
        <v/>
      </c>
      <c r="W14" s="22" t="str">
        <f t="shared" si="10"/>
        <v/>
      </c>
      <c r="X14" s="21" t="str">
        <f>IF(OR($B14="",$B14=$O14),"",IF(IFERROR(INDEX(Experiment_Setup!$J$2:$J$100,MATCH($A14,Experiment_Setup!$A$2:$A$100,0)),"")="Retained CR",1-W14,1-V14))</f>
        <v/>
      </c>
      <c r="Y14" s="18" t="str">
        <f>IF($X14="","",IF(X14&gt;=Controls!$B$5,"Yes","No"))</f>
        <v/>
      </c>
      <c r="Z14" s="18" t="str">
        <f>IF($B14="","",IF($B14=$O14,"Control",IF(G14&lt;Controls!$B$7,"Needs More Data",IF(AND(Y14="Yes",U14&gt;0),"Beat Control",IF(AND(Y14="Yes",U14&lt;0),"Worse than Control","Needs More Data")))))</f>
        <v/>
      </c>
      <c r="AA14" s="18" t="str">
        <f t="shared" si="11"/>
        <v/>
      </c>
    </row>
    <row r="15" spans="1:27" ht="15" customHeight="1" x14ac:dyDescent="0.25">
      <c r="A15" s="12"/>
      <c r="B15" s="12"/>
      <c r="C15" s="18" t="str">
        <f>IF($B15="","",IFERROR(INDEX(Asset_Variants!$C$2:$C$200,MATCH($B15,Asset_Variants!$A$2:$A$200,0)),""))</f>
        <v/>
      </c>
      <c r="D15" s="18" t="str">
        <f>IF($A15="","",IFERROR(INDEX(Experiment_Setup!$F$2:$F$100,MATCH($A15,Experiment_Setup!$A$2:$A$100,0)),""))</f>
        <v/>
      </c>
      <c r="E15" s="18" t="str">
        <f>IF($A15="","",IFERROR(INDEX(Experiment_Setup!$G$2:$G$100,MATCH($A15,Experiment_Setup!$A$2:$A$100,0)),""))</f>
        <v/>
      </c>
      <c r="F15" s="18" t="str">
        <f>IF($B15="","",IFERROR(INDEX(Asset_Variants!$E$2:$E$200,MATCH($B15,Asset_Variants!$A$2:$A$200,0)),""))</f>
        <v/>
      </c>
      <c r="G15" s="18" t="str">
        <f>IF($B15="","",SUMIFS(Daily_Data!$H$2:$H$500,Daily_Data!$B$2:$B$500,$A15,Daily_Data!$C$2:$C$500,$B15))</f>
        <v/>
      </c>
      <c r="H15" s="18" t="str">
        <f>IF($B15="","",SUMIFS(Daily_Data!$I$2:$I$500,Daily_Data!$B$2:$B$500,$A15,Daily_Data!$C$2:$C$500,$B15))</f>
        <v/>
      </c>
      <c r="I15" s="18" t="str">
        <f>IF($B15="","",SUMIFS(Daily_Data!$J$2:$J$500,Daily_Data!$B$2:$B$500,$A15,Daily_Data!$C$2:$C$500,$B15))</f>
        <v/>
      </c>
      <c r="J15" s="18" t="str">
        <f>IF($B15="","",SUMIFS(Daily_Data!$K$2:$K$500,Daily_Data!$B$2:$B$500,$A15,Daily_Data!$C$2:$C$500,$B15))</f>
        <v/>
      </c>
      <c r="K15" s="21" t="str">
        <f t="shared" si="0"/>
        <v/>
      </c>
      <c r="L15" s="21" t="str">
        <f t="shared" si="1"/>
        <v/>
      </c>
      <c r="M15" s="21" t="str">
        <f t="shared" si="2"/>
        <v/>
      </c>
      <c r="N15" s="21" t="str">
        <f t="shared" si="3"/>
        <v/>
      </c>
      <c r="O15" s="18" t="str">
        <f>IF($A15="","",IFERROR(INDEX(Experiment_Setup!$L$2:$L$100,MATCH($A15,Experiment_Setup!$A$2:$A$100,0)),""))</f>
        <v/>
      </c>
      <c r="P15" s="18" t="str">
        <f t="shared" si="4"/>
        <v/>
      </c>
      <c r="Q15" s="21" t="str">
        <f t="shared" si="5"/>
        <v/>
      </c>
      <c r="R15" s="21" t="str">
        <f t="shared" si="6"/>
        <v/>
      </c>
      <c r="S15" s="21" t="str">
        <f t="shared" si="7"/>
        <v/>
      </c>
      <c r="T15" s="21" t="str">
        <f t="shared" si="8"/>
        <v/>
      </c>
      <c r="U15" s="21" t="str">
        <f>IF($A15="","",IF(IFERROR(INDEX(Experiment_Setup!$J$2:$J$100,MATCH($A15,Experiment_Setup!$A$2:$A$100,0)),"")="Retained CR",T15,S15))</f>
        <v/>
      </c>
      <c r="V15" s="22" t="str">
        <f t="shared" si="9"/>
        <v/>
      </c>
      <c r="W15" s="22" t="str">
        <f t="shared" si="10"/>
        <v/>
      </c>
      <c r="X15" s="21" t="str">
        <f>IF(OR($B15="",$B15=$O15),"",IF(IFERROR(INDEX(Experiment_Setup!$J$2:$J$100,MATCH($A15,Experiment_Setup!$A$2:$A$100,0)),"")="Retained CR",1-W15,1-V15))</f>
        <v/>
      </c>
      <c r="Y15" s="18" t="str">
        <f>IF($X15="","",IF(X15&gt;=Controls!$B$5,"Yes","No"))</f>
        <v/>
      </c>
      <c r="Z15" s="18" t="str">
        <f>IF($B15="","",IF($B15=$O15,"Control",IF(G15&lt;Controls!$B$7,"Needs More Data",IF(AND(Y15="Yes",U15&gt;0),"Beat Control",IF(AND(Y15="Yes",U15&lt;0),"Worse than Control","Needs More Data")))))</f>
        <v/>
      </c>
      <c r="AA15" s="18" t="str">
        <f t="shared" si="11"/>
        <v/>
      </c>
    </row>
    <row r="16" spans="1:27" ht="15" customHeight="1" x14ac:dyDescent="0.25">
      <c r="A16" s="12"/>
      <c r="B16" s="12"/>
      <c r="C16" s="18" t="str">
        <f>IF($B16="","",IFERROR(INDEX(Asset_Variants!$C$2:$C$200,MATCH($B16,Asset_Variants!$A$2:$A$200,0)),""))</f>
        <v/>
      </c>
      <c r="D16" s="18" t="str">
        <f>IF($A16="","",IFERROR(INDEX(Experiment_Setup!$F$2:$F$100,MATCH($A16,Experiment_Setup!$A$2:$A$100,0)),""))</f>
        <v/>
      </c>
      <c r="E16" s="18" t="str">
        <f>IF($A16="","",IFERROR(INDEX(Experiment_Setup!$G$2:$G$100,MATCH($A16,Experiment_Setup!$A$2:$A$100,0)),""))</f>
        <v/>
      </c>
      <c r="F16" s="18" t="str">
        <f>IF($B16="","",IFERROR(INDEX(Asset_Variants!$E$2:$E$200,MATCH($B16,Asset_Variants!$A$2:$A$200,0)),""))</f>
        <v/>
      </c>
      <c r="G16" s="18" t="str">
        <f>IF($B16="","",SUMIFS(Daily_Data!$H$2:$H$500,Daily_Data!$B$2:$B$500,$A16,Daily_Data!$C$2:$C$500,$B16))</f>
        <v/>
      </c>
      <c r="H16" s="18" t="str">
        <f>IF($B16="","",SUMIFS(Daily_Data!$I$2:$I$500,Daily_Data!$B$2:$B$500,$A16,Daily_Data!$C$2:$C$500,$B16))</f>
        <v/>
      </c>
      <c r="I16" s="18" t="str">
        <f>IF($B16="","",SUMIFS(Daily_Data!$J$2:$J$500,Daily_Data!$B$2:$B$500,$A16,Daily_Data!$C$2:$C$500,$B16))</f>
        <v/>
      </c>
      <c r="J16" s="18" t="str">
        <f>IF($B16="","",SUMIFS(Daily_Data!$K$2:$K$500,Daily_Data!$B$2:$B$500,$A16,Daily_Data!$C$2:$C$500,$B16))</f>
        <v/>
      </c>
      <c r="K16" s="21" t="str">
        <f t="shared" si="0"/>
        <v/>
      </c>
      <c r="L16" s="21" t="str">
        <f t="shared" si="1"/>
        <v/>
      </c>
      <c r="M16" s="21" t="str">
        <f t="shared" si="2"/>
        <v/>
      </c>
      <c r="N16" s="21" t="str">
        <f t="shared" si="3"/>
        <v/>
      </c>
      <c r="O16" s="18" t="str">
        <f>IF($A16="","",IFERROR(INDEX(Experiment_Setup!$L$2:$L$100,MATCH($A16,Experiment_Setup!$A$2:$A$100,0)),""))</f>
        <v/>
      </c>
      <c r="P16" s="18" t="str">
        <f t="shared" si="4"/>
        <v/>
      </c>
      <c r="Q16" s="21" t="str">
        <f t="shared" si="5"/>
        <v/>
      </c>
      <c r="R16" s="21" t="str">
        <f t="shared" si="6"/>
        <v/>
      </c>
      <c r="S16" s="21" t="str">
        <f t="shared" si="7"/>
        <v/>
      </c>
      <c r="T16" s="21" t="str">
        <f t="shared" si="8"/>
        <v/>
      </c>
      <c r="U16" s="21" t="str">
        <f>IF($A16="","",IF(IFERROR(INDEX(Experiment_Setup!$J$2:$J$100,MATCH($A16,Experiment_Setup!$A$2:$A$100,0)),"")="Retained CR",T16,S16))</f>
        <v/>
      </c>
      <c r="V16" s="22" t="str">
        <f t="shared" si="9"/>
        <v/>
      </c>
      <c r="W16" s="22" t="str">
        <f t="shared" si="10"/>
        <v/>
      </c>
      <c r="X16" s="21" t="str">
        <f>IF(OR($B16="",$B16=$O16),"",IF(IFERROR(INDEX(Experiment_Setup!$J$2:$J$100,MATCH($A16,Experiment_Setup!$A$2:$A$100,0)),"")="Retained CR",1-W16,1-V16))</f>
        <v/>
      </c>
      <c r="Y16" s="18" t="str">
        <f>IF($X16="","",IF(X16&gt;=Controls!$B$5,"Yes","No"))</f>
        <v/>
      </c>
      <c r="Z16" s="18" t="str">
        <f>IF($B16="","",IF($B16=$O16,"Control",IF(G16&lt;Controls!$B$7,"Needs More Data",IF(AND(Y16="Yes",U16&gt;0),"Beat Control",IF(AND(Y16="Yes",U16&lt;0),"Worse than Control","Needs More Data")))))</f>
        <v/>
      </c>
      <c r="AA16" s="18" t="str">
        <f t="shared" si="11"/>
        <v/>
      </c>
    </row>
    <row r="17" spans="1:27" ht="15" customHeight="1" x14ac:dyDescent="0.25">
      <c r="A17" s="12"/>
      <c r="B17" s="12"/>
      <c r="C17" s="18" t="str">
        <f>IF($B17="","",IFERROR(INDEX(Asset_Variants!$C$2:$C$200,MATCH($B17,Asset_Variants!$A$2:$A$200,0)),""))</f>
        <v/>
      </c>
      <c r="D17" s="18" t="str">
        <f>IF($A17="","",IFERROR(INDEX(Experiment_Setup!$F$2:$F$100,MATCH($A17,Experiment_Setup!$A$2:$A$100,0)),""))</f>
        <v/>
      </c>
      <c r="E17" s="18" t="str">
        <f>IF($A17="","",IFERROR(INDEX(Experiment_Setup!$G$2:$G$100,MATCH($A17,Experiment_Setup!$A$2:$A$100,0)),""))</f>
        <v/>
      </c>
      <c r="F17" s="18" t="str">
        <f>IF($B17="","",IFERROR(INDEX(Asset_Variants!$E$2:$E$200,MATCH($B17,Asset_Variants!$A$2:$A$200,0)),""))</f>
        <v/>
      </c>
      <c r="G17" s="18" t="str">
        <f>IF($B17="","",SUMIFS(Daily_Data!$H$2:$H$500,Daily_Data!$B$2:$B$500,$A17,Daily_Data!$C$2:$C$500,$B17))</f>
        <v/>
      </c>
      <c r="H17" s="18" t="str">
        <f>IF($B17="","",SUMIFS(Daily_Data!$I$2:$I$500,Daily_Data!$B$2:$B$500,$A17,Daily_Data!$C$2:$C$500,$B17))</f>
        <v/>
      </c>
      <c r="I17" s="18" t="str">
        <f>IF($B17="","",SUMIFS(Daily_Data!$J$2:$J$500,Daily_Data!$B$2:$B$500,$A17,Daily_Data!$C$2:$C$500,$B17))</f>
        <v/>
      </c>
      <c r="J17" s="18" t="str">
        <f>IF($B17="","",SUMIFS(Daily_Data!$K$2:$K$500,Daily_Data!$B$2:$B$500,$A17,Daily_Data!$C$2:$C$500,$B17))</f>
        <v/>
      </c>
      <c r="K17" s="21" t="str">
        <f t="shared" si="0"/>
        <v/>
      </c>
      <c r="L17" s="21" t="str">
        <f t="shared" si="1"/>
        <v/>
      </c>
      <c r="M17" s="21" t="str">
        <f t="shared" si="2"/>
        <v/>
      </c>
      <c r="N17" s="21" t="str">
        <f t="shared" si="3"/>
        <v/>
      </c>
      <c r="O17" s="18" t="str">
        <f>IF($A17="","",IFERROR(INDEX(Experiment_Setup!$L$2:$L$100,MATCH($A17,Experiment_Setup!$A$2:$A$100,0)),""))</f>
        <v/>
      </c>
      <c r="P17" s="18" t="str">
        <f t="shared" si="4"/>
        <v/>
      </c>
      <c r="Q17" s="21" t="str">
        <f t="shared" si="5"/>
        <v/>
      </c>
      <c r="R17" s="21" t="str">
        <f t="shared" si="6"/>
        <v/>
      </c>
      <c r="S17" s="21" t="str">
        <f t="shared" si="7"/>
        <v/>
      </c>
      <c r="T17" s="21" t="str">
        <f t="shared" si="8"/>
        <v/>
      </c>
      <c r="U17" s="21" t="str">
        <f>IF($A17="","",IF(IFERROR(INDEX(Experiment_Setup!$J$2:$J$100,MATCH($A17,Experiment_Setup!$A$2:$A$100,0)),"")="Retained CR",T17,S17))</f>
        <v/>
      </c>
      <c r="V17" s="22" t="str">
        <f t="shared" si="9"/>
        <v/>
      </c>
      <c r="W17" s="22" t="str">
        <f t="shared" si="10"/>
        <v/>
      </c>
      <c r="X17" s="21" t="str">
        <f>IF(OR($B17="",$B17=$O17),"",IF(IFERROR(INDEX(Experiment_Setup!$J$2:$J$100,MATCH($A17,Experiment_Setup!$A$2:$A$100,0)),"")="Retained CR",1-W17,1-V17))</f>
        <v/>
      </c>
      <c r="Y17" s="18" t="str">
        <f>IF($X17="","",IF(X17&gt;=Controls!$B$5,"Yes","No"))</f>
        <v/>
      </c>
      <c r="Z17" s="18" t="str">
        <f>IF($B17="","",IF($B17=$O17,"Control",IF(G17&lt;Controls!$B$7,"Needs More Data",IF(AND(Y17="Yes",U17&gt;0),"Beat Control",IF(AND(Y17="Yes",U17&lt;0),"Worse than Control","Needs More Data")))))</f>
        <v/>
      </c>
      <c r="AA17" s="18" t="str">
        <f t="shared" si="11"/>
        <v/>
      </c>
    </row>
    <row r="18" spans="1:27" ht="15" customHeight="1" x14ac:dyDescent="0.25">
      <c r="A18" s="12"/>
      <c r="B18" s="12"/>
      <c r="C18" s="18" t="str">
        <f>IF($B18="","",IFERROR(INDEX(Asset_Variants!$C$2:$C$200,MATCH($B18,Asset_Variants!$A$2:$A$200,0)),""))</f>
        <v/>
      </c>
      <c r="D18" s="18" t="str">
        <f>IF($A18="","",IFERROR(INDEX(Experiment_Setup!$F$2:$F$100,MATCH($A18,Experiment_Setup!$A$2:$A$100,0)),""))</f>
        <v/>
      </c>
      <c r="E18" s="18" t="str">
        <f>IF($A18="","",IFERROR(INDEX(Experiment_Setup!$G$2:$G$100,MATCH($A18,Experiment_Setup!$A$2:$A$100,0)),""))</f>
        <v/>
      </c>
      <c r="F18" s="18" t="str">
        <f>IF($B18="","",IFERROR(INDEX(Asset_Variants!$E$2:$E$200,MATCH($B18,Asset_Variants!$A$2:$A$200,0)),""))</f>
        <v/>
      </c>
      <c r="G18" s="18" t="str">
        <f>IF($B18="","",SUMIFS(Daily_Data!$H$2:$H$500,Daily_Data!$B$2:$B$500,$A18,Daily_Data!$C$2:$C$500,$B18))</f>
        <v/>
      </c>
      <c r="H18" s="18" t="str">
        <f>IF($B18="","",SUMIFS(Daily_Data!$I$2:$I$500,Daily_Data!$B$2:$B$500,$A18,Daily_Data!$C$2:$C$500,$B18))</f>
        <v/>
      </c>
      <c r="I18" s="18" t="str">
        <f>IF($B18="","",SUMIFS(Daily_Data!$J$2:$J$500,Daily_Data!$B$2:$B$500,$A18,Daily_Data!$C$2:$C$500,$B18))</f>
        <v/>
      </c>
      <c r="J18" s="18" t="str">
        <f>IF($B18="","",SUMIFS(Daily_Data!$K$2:$K$500,Daily_Data!$B$2:$B$500,$A18,Daily_Data!$C$2:$C$500,$B18))</f>
        <v/>
      </c>
      <c r="K18" s="21" t="str">
        <f t="shared" si="0"/>
        <v/>
      </c>
      <c r="L18" s="21" t="str">
        <f t="shared" si="1"/>
        <v/>
      </c>
      <c r="M18" s="21" t="str">
        <f t="shared" si="2"/>
        <v/>
      </c>
      <c r="N18" s="21" t="str">
        <f t="shared" si="3"/>
        <v/>
      </c>
      <c r="O18" s="18" t="str">
        <f>IF($A18="","",IFERROR(INDEX(Experiment_Setup!$L$2:$L$100,MATCH($A18,Experiment_Setup!$A$2:$A$100,0)),""))</f>
        <v/>
      </c>
      <c r="P18" s="18" t="str">
        <f t="shared" si="4"/>
        <v/>
      </c>
      <c r="Q18" s="21" t="str">
        <f t="shared" si="5"/>
        <v/>
      </c>
      <c r="R18" s="21" t="str">
        <f t="shared" si="6"/>
        <v/>
      </c>
      <c r="S18" s="21" t="str">
        <f t="shared" si="7"/>
        <v/>
      </c>
      <c r="T18" s="21" t="str">
        <f t="shared" si="8"/>
        <v/>
      </c>
      <c r="U18" s="21" t="str">
        <f>IF($A18="","",IF(IFERROR(INDEX(Experiment_Setup!$J$2:$J$100,MATCH($A18,Experiment_Setup!$A$2:$A$100,0)),"")="Retained CR",T18,S18))</f>
        <v/>
      </c>
      <c r="V18" s="22" t="str">
        <f t="shared" si="9"/>
        <v/>
      </c>
      <c r="W18" s="22" t="str">
        <f t="shared" si="10"/>
        <v/>
      </c>
      <c r="X18" s="21" t="str">
        <f>IF(OR($B18="",$B18=$O18),"",IF(IFERROR(INDEX(Experiment_Setup!$J$2:$J$100,MATCH($A18,Experiment_Setup!$A$2:$A$100,0)),"")="Retained CR",1-W18,1-V18))</f>
        <v/>
      </c>
      <c r="Y18" s="18" t="str">
        <f>IF($X18="","",IF(X18&gt;=Controls!$B$5,"Yes","No"))</f>
        <v/>
      </c>
      <c r="Z18" s="18" t="str">
        <f>IF($B18="","",IF($B18=$O18,"Control",IF(G18&lt;Controls!$B$7,"Needs More Data",IF(AND(Y18="Yes",U18&gt;0),"Beat Control",IF(AND(Y18="Yes",U18&lt;0),"Worse than Control","Needs More Data")))))</f>
        <v/>
      </c>
      <c r="AA18" s="18" t="str">
        <f t="shared" si="11"/>
        <v/>
      </c>
    </row>
    <row r="19" spans="1:27" ht="15" customHeight="1" x14ac:dyDescent="0.25">
      <c r="A19" s="12"/>
      <c r="B19" s="12"/>
      <c r="C19" s="18" t="str">
        <f>IF($B19="","",IFERROR(INDEX(Asset_Variants!$C$2:$C$200,MATCH($B19,Asset_Variants!$A$2:$A$200,0)),""))</f>
        <v/>
      </c>
      <c r="D19" s="18" t="str">
        <f>IF($A19="","",IFERROR(INDEX(Experiment_Setup!$F$2:$F$100,MATCH($A19,Experiment_Setup!$A$2:$A$100,0)),""))</f>
        <v/>
      </c>
      <c r="E19" s="18" t="str">
        <f>IF($A19="","",IFERROR(INDEX(Experiment_Setup!$G$2:$G$100,MATCH($A19,Experiment_Setup!$A$2:$A$100,0)),""))</f>
        <v/>
      </c>
      <c r="F19" s="18" t="str">
        <f>IF($B19="","",IFERROR(INDEX(Asset_Variants!$E$2:$E$200,MATCH($B19,Asset_Variants!$A$2:$A$200,0)),""))</f>
        <v/>
      </c>
      <c r="G19" s="18" t="str">
        <f>IF($B19="","",SUMIFS(Daily_Data!$H$2:$H$500,Daily_Data!$B$2:$B$500,$A19,Daily_Data!$C$2:$C$500,$B19))</f>
        <v/>
      </c>
      <c r="H19" s="18" t="str">
        <f>IF($B19="","",SUMIFS(Daily_Data!$I$2:$I$500,Daily_Data!$B$2:$B$500,$A19,Daily_Data!$C$2:$C$500,$B19))</f>
        <v/>
      </c>
      <c r="I19" s="18" t="str">
        <f>IF($B19="","",SUMIFS(Daily_Data!$J$2:$J$500,Daily_Data!$B$2:$B$500,$A19,Daily_Data!$C$2:$C$500,$B19))</f>
        <v/>
      </c>
      <c r="J19" s="18" t="str">
        <f>IF($B19="","",SUMIFS(Daily_Data!$K$2:$K$500,Daily_Data!$B$2:$B$500,$A19,Daily_Data!$C$2:$C$500,$B19))</f>
        <v/>
      </c>
      <c r="K19" s="21" t="str">
        <f t="shared" si="0"/>
        <v/>
      </c>
      <c r="L19" s="21" t="str">
        <f t="shared" si="1"/>
        <v/>
      </c>
      <c r="M19" s="21" t="str">
        <f t="shared" si="2"/>
        <v/>
      </c>
      <c r="N19" s="21" t="str">
        <f t="shared" si="3"/>
        <v/>
      </c>
      <c r="O19" s="18" t="str">
        <f>IF($A19="","",IFERROR(INDEX(Experiment_Setup!$L$2:$L$100,MATCH($A19,Experiment_Setup!$A$2:$A$100,0)),""))</f>
        <v/>
      </c>
      <c r="P19" s="18" t="str">
        <f t="shared" si="4"/>
        <v/>
      </c>
      <c r="Q19" s="21" t="str">
        <f t="shared" si="5"/>
        <v/>
      </c>
      <c r="R19" s="21" t="str">
        <f t="shared" si="6"/>
        <v/>
      </c>
      <c r="S19" s="21" t="str">
        <f t="shared" si="7"/>
        <v/>
      </c>
      <c r="T19" s="21" t="str">
        <f t="shared" si="8"/>
        <v/>
      </c>
      <c r="U19" s="21" t="str">
        <f>IF($A19="","",IF(IFERROR(INDEX(Experiment_Setup!$J$2:$J$100,MATCH($A19,Experiment_Setup!$A$2:$A$100,0)),"")="Retained CR",T19,S19))</f>
        <v/>
      </c>
      <c r="V19" s="22" t="str">
        <f t="shared" si="9"/>
        <v/>
      </c>
      <c r="W19" s="22" t="str">
        <f t="shared" si="10"/>
        <v/>
      </c>
      <c r="X19" s="21" t="str">
        <f>IF(OR($B19="",$B19=$O19),"",IF(IFERROR(INDEX(Experiment_Setup!$J$2:$J$100,MATCH($A19,Experiment_Setup!$A$2:$A$100,0)),"")="Retained CR",1-W19,1-V19))</f>
        <v/>
      </c>
      <c r="Y19" s="18" t="str">
        <f>IF($X19="","",IF(X19&gt;=Controls!$B$5,"Yes","No"))</f>
        <v/>
      </c>
      <c r="Z19" s="18" t="str">
        <f>IF($B19="","",IF($B19=$O19,"Control",IF(G19&lt;Controls!$B$7,"Needs More Data",IF(AND(Y19="Yes",U19&gt;0),"Beat Control",IF(AND(Y19="Yes",U19&lt;0),"Worse than Control","Needs More Data")))))</f>
        <v/>
      </c>
      <c r="AA19" s="18" t="str">
        <f t="shared" si="11"/>
        <v/>
      </c>
    </row>
    <row r="20" spans="1:27" ht="15" customHeight="1" x14ac:dyDescent="0.25">
      <c r="A20" s="12"/>
      <c r="B20" s="12"/>
      <c r="C20" s="18" t="str">
        <f>IF($B20="","",IFERROR(INDEX(Asset_Variants!$C$2:$C$200,MATCH($B20,Asset_Variants!$A$2:$A$200,0)),""))</f>
        <v/>
      </c>
      <c r="D20" s="18" t="str">
        <f>IF($A20="","",IFERROR(INDEX(Experiment_Setup!$F$2:$F$100,MATCH($A20,Experiment_Setup!$A$2:$A$100,0)),""))</f>
        <v/>
      </c>
      <c r="E20" s="18" t="str">
        <f>IF($A20="","",IFERROR(INDEX(Experiment_Setup!$G$2:$G$100,MATCH($A20,Experiment_Setup!$A$2:$A$100,0)),""))</f>
        <v/>
      </c>
      <c r="F20" s="18" t="str">
        <f>IF($B20="","",IFERROR(INDEX(Asset_Variants!$E$2:$E$200,MATCH($B20,Asset_Variants!$A$2:$A$200,0)),""))</f>
        <v/>
      </c>
      <c r="G20" s="18" t="str">
        <f>IF($B20="","",SUMIFS(Daily_Data!$H$2:$H$500,Daily_Data!$B$2:$B$500,$A20,Daily_Data!$C$2:$C$500,$B20))</f>
        <v/>
      </c>
      <c r="H20" s="18" t="str">
        <f>IF($B20="","",SUMIFS(Daily_Data!$I$2:$I$500,Daily_Data!$B$2:$B$500,$A20,Daily_Data!$C$2:$C$500,$B20))</f>
        <v/>
      </c>
      <c r="I20" s="18" t="str">
        <f>IF($B20="","",SUMIFS(Daily_Data!$J$2:$J$500,Daily_Data!$B$2:$B$500,$A20,Daily_Data!$C$2:$C$500,$B20))</f>
        <v/>
      </c>
      <c r="J20" s="18" t="str">
        <f>IF($B20="","",SUMIFS(Daily_Data!$K$2:$K$500,Daily_Data!$B$2:$B$500,$A20,Daily_Data!$C$2:$C$500,$B20))</f>
        <v/>
      </c>
      <c r="K20" s="21" t="str">
        <f t="shared" si="0"/>
        <v/>
      </c>
      <c r="L20" s="21" t="str">
        <f t="shared" si="1"/>
        <v/>
      </c>
      <c r="M20" s="21" t="str">
        <f t="shared" si="2"/>
        <v/>
      </c>
      <c r="N20" s="21" t="str">
        <f t="shared" si="3"/>
        <v/>
      </c>
      <c r="O20" s="18" t="str">
        <f>IF($A20="","",IFERROR(INDEX(Experiment_Setup!$L$2:$L$100,MATCH($A20,Experiment_Setup!$A$2:$A$100,0)),""))</f>
        <v/>
      </c>
      <c r="P20" s="18" t="str">
        <f t="shared" si="4"/>
        <v/>
      </c>
      <c r="Q20" s="21" t="str">
        <f t="shared" si="5"/>
        <v/>
      </c>
      <c r="R20" s="21" t="str">
        <f t="shared" si="6"/>
        <v/>
      </c>
      <c r="S20" s="21" t="str">
        <f t="shared" si="7"/>
        <v/>
      </c>
      <c r="T20" s="21" t="str">
        <f t="shared" si="8"/>
        <v/>
      </c>
      <c r="U20" s="21" t="str">
        <f>IF($A20="","",IF(IFERROR(INDEX(Experiment_Setup!$J$2:$J$100,MATCH($A20,Experiment_Setup!$A$2:$A$100,0)),"")="Retained CR",T20,S20))</f>
        <v/>
      </c>
      <c r="V20" s="22" t="str">
        <f t="shared" si="9"/>
        <v/>
      </c>
      <c r="W20" s="22" t="str">
        <f t="shared" si="10"/>
        <v/>
      </c>
      <c r="X20" s="21" t="str">
        <f>IF(OR($B20="",$B20=$O20),"",IF(IFERROR(INDEX(Experiment_Setup!$J$2:$J$100,MATCH($A20,Experiment_Setup!$A$2:$A$100,0)),"")="Retained CR",1-W20,1-V20))</f>
        <v/>
      </c>
      <c r="Y20" s="18" t="str">
        <f>IF($X20="","",IF(X20&gt;=Controls!$B$5,"Yes","No"))</f>
        <v/>
      </c>
      <c r="Z20" s="18" t="str">
        <f>IF($B20="","",IF($B20=$O20,"Control",IF(G20&lt;Controls!$B$7,"Needs More Data",IF(AND(Y20="Yes",U20&gt;0),"Beat Control",IF(AND(Y20="Yes",U20&lt;0),"Worse than Control","Needs More Data")))))</f>
        <v/>
      </c>
      <c r="AA20" s="18" t="str">
        <f t="shared" si="11"/>
        <v/>
      </c>
    </row>
    <row r="21" spans="1:27" ht="15" customHeight="1" x14ac:dyDescent="0.25">
      <c r="A21" s="12"/>
      <c r="B21" s="12"/>
      <c r="C21" s="18" t="str">
        <f>IF($B21="","",IFERROR(INDEX(Asset_Variants!$C$2:$C$200,MATCH($B21,Asset_Variants!$A$2:$A$200,0)),""))</f>
        <v/>
      </c>
      <c r="D21" s="18" t="str">
        <f>IF($A21="","",IFERROR(INDEX(Experiment_Setup!$F$2:$F$100,MATCH($A21,Experiment_Setup!$A$2:$A$100,0)),""))</f>
        <v/>
      </c>
      <c r="E21" s="18" t="str">
        <f>IF($A21="","",IFERROR(INDEX(Experiment_Setup!$G$2:$G$100,MATCH($A21,Experiment_Setup!$A$2:$A$100,0)),""))</f>
        <v/>
      </c>
      <c r="F21" s="18" t="str">
        <f>IF($B21="","",IFERROR(INDEX(Asset_Variants!$E$2:$E$200,MATCH($B21,Asset_Variants!$A$2:$A$200,0)),""))</f>
        <v/>
      </c>
      <c r="G21" s="18" t="str">
        <f>IF($B21="","",SUMIFS(Daily_Data!$H$2:$H$500,Daily_Data!$B$2:$B$500,$A21,Daily_Data!$C$2:$C$500,$B21))</f>
        <v/>
      </c>
      <c r="H21" s="18" t="str">
        <f>IF($B21="","",SUMIFS(Daily_Data!$I$2:$I$500,Daily_Data!$B$2:$B$500,$A21,Daily_Data!$C$2:$C$500,$B21))</f>
        <v/>
      </c>
      <c r="I21" s="18" t="str">
        <f>IF($B21="","",SUMIFS(Daily_Data!$J$2:$J$500,Daily_Data!$B$2:$B$500,$A21,Daily_Data!$C$2:$C$500,$B21))</f>
        <v/>
      </c>
      <c r="J21" s="18" t="str">
        <f>IF($B21="","",SUMIFS(Daily_Data!$K$2:$K$500,Daily_Data!$B$2:$B$500,$A21,Daily_Data!$C$2:$C$500,$B21))</f>
        <v/>
      </c>
      <c r="K21" s="21" t="str">
        <f t="shared" si="0"/>
        <v/>
      </c>
      <c r="L21" s="21" t="str">
        <f t="shared" si="1"/>
        <v/>
      </c>
      <c r="M21" s="21" t="str">
        <f t="shared" si="2"/>
        <v/>
      </c>
      <c r="N21" s="21" t="str">
        <f t="shared" si="3"/>
        <v/>
      </c>
      <c r="O21" s="18" t="str">
        <f>IF($A21="","",IFERROR(INDEX(Experiment_Setup!$L$2:$L$100,MATCH($A21,Experiment_Setup!$A$2:$A$100,0)),""))</f>
        <v/>
      </c>
      <c r="P21" s="18" t="str">
        <f t="shared" si="4"/>
        <v/>
      </c>
      <c r="Q21" s="21" t="str">
        <f t="shared" si="5"/>
        <v/>
      </c>
      <c r="R21" s="21" t="str">
        <f t="shared" si="6"/>
        <v/>
      </c>
      <c r="S21" s="21" t="str">
        <f t="shared" si="7"/>
        <v/>
      </c>
      <c r="T21" s="21" t="str">
        <f t="shared" si="8"/>
        <v/>
      </c>
      <c r="U21" s="21" t="str">
        <f>IF($A21="","",IF(IFERROR(INDEX(Experiment_Setup!$J$2:$J$100,MATCH($A21,Experiment_Setup!$A$2:$A$100,0)),"")="Retained CR",T21,S21))</f>
        <v/>
      </c>
      <c r="V21" s="22" t="str">
        <f t="shared" si="9"/>
        <v/>
      </c>
      <c r="W21" s="22" t="str">
        <f t="shared" si="10"/>
        <v/>
      </c>
      <c r="X21" s="21" t="str">
        <f>IF(OR($B21="",$B21=$O21),"",IF(IFERROR(INDEX(Experiment_Setup!$J$2:$J$100,MATCH($A21,Experiment_Setup!$A$2:$A$100,0)),"")="Retained CR",1-W21,1-V21))</f>
        <v/>
      </c>
      <c r="Y21" s="18" t="str">
        <f>IF($X21="","",IF(X21&gt;=Controls!$B$5,"Yes","No"))</f>
        <v/>
      </c>
      <c r="Z21" s="18" t="str">
        <f>IF($B21="","",IF($B21=$O21,"Control",IF(G21&lt;Controls!$B$7,"Needs More Data",IF(AND(Y21="Yes",U21&gt;0),"Beat Control",IF(AND(Y21="Yes",U21&lt;0),"Worse than Control","Needs More Data")))))</f>
        <v/>
      </c>
      <c r="AA21" s="18" t="str">
        <f t="shared" si="11"/>
        <v/>
      </c>
    </row>
    <row r="22" spans="1:27" ht="15" customHeight="1" x14ac:dyDescent="0.25">
      <c r="A22" s="12"/>
      <c r="B22" s="12"/>
      <c r="C22" s="18" t="str">
        <f>IF($B22="","",IFERROR(INDEX(Asset_Variants!$C$2:$C$200,MATCH($B22,Asset_Variants!$A$2:$A$200,0)),""))</f>
        <v/>
      </c>
      <c r="D22" s="18" t="str">
        <f>IF($A22="","",IFERROR(INDEX(Experiment_Setup!$F$2:$F$100,MATCH($A22,Experiment_Setup!$A$2:$A$100,0)),""))</f>
        <v/>
      </c>
      <c r="E22" s="18" t="str">
        <f>IF($A22="","",IFERROR(INDEX(Experiment_Setup!$G$2:$G$100,MATCH($A22,Experiment_Setup!$A$2:$A$100,0)),""))</f>
        <v/>
      </c>
      <c r="F22" s="18" t="str">
        <f>IF($B22="","",IFERROR(INDEX(Asset_Variants!$E$2:$E$200,MATCH($B22,Asset_Variants!$A$2:$A$200,0)),""))</f>
        <v/>
      </c>
      <c r="G22" s="18" t="str">
        <f>IF($B22="","",SUMIFS(Daily_Data!$H$2:$H$500,Daily_Data!$B$2:$B$500,$A22,Daily_Data!$C$2:$C$500,$B22))</f>
        <v/>
      </c>
      <c r="H22" s="18" t="str">
        <f>IF($B22="","",SUMIFS(Daily_Data!$I$2:$I$500,Daily_Data!$B$2:$B$500,$A22,Daily_Data!$C$2:$C$500,$B22))</f>
        <v/>
      </c>
      <c r="I22" s="18" t="str">
        <f>IF($B22="","",SUMIFS(Daily_Data!$J$2:$J$500,Daily_Data!$B$2:$B$500,$A22,Daily_Data!$C$2:$C$500,$B22))</f>
        <v/>
      </c>
      <c r="J22" s="18" t="str">
        <f>IF($B22="","",SUMIFS(Daily_Data!$K$2:$K$500,Daily_Data!$B$2:$B$500,$A22,Daily_Data!$C$2:$C$500,$B22))</f>
        <v/>
      </c>
      <c r="K22" s="21" t="str">
        <f t="shared" si="0"/>
        <v/>
      </c>
      <c r="L22" s="21" t="str">
        <f t="shared" si="1"/>
        <v/>
      </c>
      <c r="M22" s="21" t="str">
        <f t="shared" si="2"/>
        <v/>
      </c>
      <c r="N22" s="21" t="str">
        <f t="shared" si="3"/>
        <v/>
      </c>
      <c r="O22" s="18" t="str">
        <f>IF($A22="","",IFERROR(INDEX(Experiment_Setup!$L$2:$L$100,MATCH($A22,Experiment_Setup!$A$2:$A$100,0)),""))</f>
        <v/>
      </c>
      <c r="P22" s="18" t="str">
        <f t="shared" si="4"/>
        <v/>
      </c>
      <c r="Q22" s="21" t="str">
        <f t="shared" si="5"/>
        <v/>
      </c>
      <c r="R22" s="21" t="str">
        <f t="shared" si="6"/>
        <v/>
      </c>
      <c r="S22" s="21" t="str">
        <f t="shared" si="7"/>
        <v/>
      </c>
      <c r="T22" s="21" t="str">
        <f t="shared" si="8"/>
        <v/>
      </c>
      <c r="U22" s="21" t="str">
        <f>IF($A22="","",IF(IFERROR(INDEX(Experiment_Setup!$J$2:$J$100,MATCH($A22,Experiment_Setup!$A$2:$A$100,0)),"")="Retained CR",T22,S22))</f>
        <v/>
      </c>
      <c r="V22" s="22" t="str">
        <f t="shared" si="9"/>
        <v/>
      </c>
      <c r="W22" s="22" t="str">
        <f t="shared" si="10"/>
        <v/>
      </c>
      <c r="X22" s="21" t="str">
        <f>IF(OR($B22="",$B22=$O22),"",IF(IFERROR(INDEX(Experiment_Setup!$J$2:$J$100,MATCH($A22,Experiment_Setup!$A$2:$A$100,0)),"")="Retained CR",1-W22,1-V22))</f>
        <v/>
      </c>
      <c r="Y22" s="18" t="str">
        <f>IF($X22="","",IF(X22&gt;=Controls!$B$5,"Yes","No"))</f>
        <v/>
      </c>
      <c r="Z22" s="18" t="str">
        <f>IF($B22="","",IF($B22=$O22,"Control",IF(G22&lt;Controls!$B$7,"Needs More Data",IF(AND(Y22="Yes",U22&gt;0),"Beat Control",IF(AND(Y22="Yes",U22&lt;0),"Worse than Control","Needs More Data")))))</f>
        <v/>
      </c>
      <c r="AA22" s="18" t="str">
        <f t="shared" si="11"/>
        <v/>
      </c>
    </row>
    <row r="23" spans="1:27" ht="15" customHeight="1" x14ac:dyDescent="0.25">
      <c r="A23" s="12"/>
      <c r="B23" s="12"/>
      <c r="C23" s="18" t="str">
        <f>IF($B23="","",IFERROR(INDEX(Asset_Variants!$C$2:$C$200,MATCH($B23,Asset_Variants!$A$2:$A$200,0)),""))</f>
        <v/>
      </c>
      <c r="D23" s="18" t="str">
        <f>IF($A23="","",IFERROR(INDEX(Experiment_Setup!$F$2:$F$100,MATCH($A23,Experiment_Setup!$A$2:$A$100,0)),""))</f>
        <v/>
      </c>
      <c r="E23" s="18" t="str">
        <f>IF($A23="","",IFERROR(INDEX(Experiment_Setup!$G$2:$G$100,MATCH($A23,Experiment_Setup!$A$2:$A$100,0)),""))</f>
        <v/>
      </c>
      <c r="F23" s="18" t="str">
        <f>IF($B23="","",IFERROR(INDEX(Asset_Variants!$E$2:$E$200,MATCH($B23,Asset_Variants!$A$2:$A$200,0)),""))</f>
        <v/>
      </c>
      <c r="G23" s="18" t="str">
        <f>IF($B23="","",SUMIFS(Daily_Data!$H$2:$H$500,Daily_Data!$B$2:$B$500,$A23,Daily_Data!$C$2:$C$500,$B23))</f>
        <v/>
      </c>
      <c r="H23" s="18" t="str">
        <f>IF($B23="","",SUMIFS(Daily_Data!$I$2:$I$500,Daily_Data!$B$2:$B$500,$A23,Daily_Data!$C$2:$C$500,$B23))</f>
        <v/>
      </c>
      <c r="I23" s="18" t="str">
        <f>IF($B23="","",SUMIFS(Daily_Data!$J$2:$J$500,Daily_Data!$B$2:$B$500,$A23,Daily_Data!$C$2:$C$500,$B23))</f>
        <v/>
      </c>
      <c r="J23" s="18" t="str">
        <f>IF($B23="","",SUMIFS(Daily_Data!$K$2:$K$500,Daily_Data!$B$2:$B$500,$A23,Daily_Data!$C$2:$C$500,$B23))</f>
        <v/>
      </c>
      <c r="K23" s="21" t="str">
        <f t="shared" si="0"/>
        <v/>
      </c>
      <c r="L23" s="21" t="str">
        <f t="shared" si="1"/>
        <v/>
      </c>
      <c r="M23" s="21" t="str">
        <f t="shared" si="2"/>
        <v/>
      </c>
      <c r="N23" s="21" t="str">
        <f t="shared" si="3"/>
        <v/>
      </c>
      <c r="O23" s="18" t="str">
        <f>IF($A23="","",IFERROR(INDEX(Experiment_Setup!$L$2:$L$100,MATCH($A23,Experiment_Setup!$A$2:$A$100,0)),""))</f>
        <v/>
      </c>
      <c r="P23" s="18" t="str">
        <f t="shared" si="4"/>
        <v/>
      </c>
      <c r="Q23" s="21" t="str">
        <f t="shared" si="5"/>
        <v/>
      </c>
      <c r="R23" s="21" t="str">
        <f t="shared" si="6"/>
        <v/>
      </c>
      <c r="S23" s="21" t="str">
        <f t="shared" si="7"/>
        <v/>
      </c>
      <c r="T23" s="21" t="str">
        <f t="shared" si="8"/>
        <v/>
      </c>
      <c r="U23" s="21" t="str">
        <f>IF($A23="","",IF(IFERROR(INDEX(Experiment_Setup!$J$2:$J$100,MATCH($A23,Experiment_Setup!$A$2:$A$100,0)),"")="Retained CR",T23,S23))</f>
        <v/>
      </c>
      <c r="V23" s="22" t="str">
        <f t="shared" si="9"/>
        <v/>
      </c>
      <c r="W23" s="22" t="str">
        <f t="shared" si="10"/>
        <v/>
      </c>
      <c r="X23" s="21" t="str">
        <f>IF(OR($B23="",$B23=$O23),"",IF(IFERROR(INDEX(Experiment_Setup!$J$2:$J$100,MATCH($A23,Experiment_Setup!$A$2:$A$100,0)),"")="Retained CR",1-W23,1-V23))</f>
        <v/>
      </c>
      <c r="Y23" s="18" t="str">
        <f>IF($X23="","",IF(X23&gt;=Controls!$B$5,"Yes","No"))</f>
        <v/>
      </c>
      <c r="Z23" s="18" t="str">
        <f>IF($B23="","",IF($B23=$O23,"Control",IF(G23&lt;Controls!$B$7,"Needs More Data",IF(AND(Y23="Yes",U23&gt;0),"Beat Control",IF(AND(Y23="Yes",U23&lt;0),"Worse than Control","Needs More Data")))))</f>
        <v/>
      </c>
      <c r="AA23" s="18" t="str">
        <f t="shared" si="11"/>
        <v/>
      </c>
    </row>
    <row r="24" spans="1:27" ht="15" customHeight="1" x14ac:dyDescent="0.25">
      <c r="A24" s="12"/>
      <c r="B24" s="12"/>
      <c r="C24" s="18" t="str">
        <f>IF($B24="","",IFERROR(INDEX(Asset_Variants!$C$2:$C$200,MATCH($B24,Asset_Variants!$A$2:$A$200,0)),""))</f>
        <v/>
      </c>
      <c r="D24" s="18" t="str">
        <f>IF($A24="","",IFERROR(INDEX(Experiment_Setup!$F$2:$F$100,MATCH($A24,Experiment_Setup!$A$2:$A$100,0)),""))</f>
        <v/>
      </c>
      <c r="E24" s="18" t="str">
        <f>IF($A24="","",IFERROR(INDEX(Experiment_Setup!$G$2:$G$100,MATCH($A24,Experiment_Setup!$A$2:$A$100,0)),""))</f>
        <v/>
      </c>
      <c r="F24" s="18" t="str">
        <f>IF($B24="","",IFERROR(INDEX(Asset_Variants!$E$2:$E$200,MATCH($B24,Asset_Variants!$A$2:$A$200,0)),""))</f>
        <v/>
      </c>
      <c r="G24" s="18" t="str">
        <f>IF($B24="","",SUMIFS(Daily_Data!$H$2:$H$500,Daily_Data!$B$2:$B$500,$A24,Daily_Data!$C$2:$C$500,$B24))</f>
        <v/>
      </c>
      <c r="H24" s="18" t="str">
        <f>IF($B24="","",SUMIFS(Daily_Data!$I$2:$I$500,Daily_Data!$B$2:$B$500,$A24,Daily_Data!$C$2:$C$500,$B24))</f>
        <v/>
      </c>
      <c r="I24" s="18" t="str">
        <f>IF($B24="","",SUMIFS(Daily_Data!$J$2:$J$500,Daily_Data!$B$2:$B$500,$A24,Daily_Data!$C$2:$C$500,$B24))</f>
        <v/>
      </c>
      <c r="J24" s="18" t="str">
        <f>IF($B24="","",SUMIFS(Daily_Data!$K$2:$K$500,Daily_Data!$B$2:$B$500,$A24,Daily_Data!$C$2:$C$500,$B24))</f>
        <v/>
      </c>
      <c r="K24" s="21" t="str">
        <f t="shared" si="0"/>
        <v/>
      </c>
      <c r="L24" s="21" t="str">
        <f t="shared" si="1"/>
        <v/>
      </c>
      <c r="M24" s="21" t="str">
        <f t="shared" si="2"/>
        <v/>
      </c>
      <c r="N24" s="21" t="str">
        <f t="shared" si="3"/>
        <v/>
      </c>
      <c r="O24" s="18" t="str">
        <f>IF($A24="","",IFERROR(INDEX(Experiment_Setup!$L$2:$L$100,MATCH($A24,Experiment_Setup!$A$2:$A$100,0)),""))</f>
        <v/>
      </c>
      <c r="P24" s="18" t="str">
        <f t="shared" si="4"/>
        <v/>
      </c>
      <c r="Q24" s="21" t="str">
        <f t="shared" si="5"/>
        <v/>
      </c>
      <c r="R24" s="21" t="str">
        <f t="shared" si="6"/>
        <v/>
      </c>
      <c r="S24" s="21" t="str">
        <f t="shared" si="7"/>
        <v/>
      </c>
      <c r="T24" s="21" t="str">
        <f t="shared" si="8"/>
        <v/>
      </c>
      <c r="U24" s="21" t="str">
        <f>IF($A24="","",IF(IFERROR(INDEX(Experiment_Setup!$J$2:$J$100,MATCH($A24,Experiment_Setup!$A$2:$A$100,0)),"")="Retained CR",T24,S24))</f>
        <v/>
      </c>
      <c r="V24" s="22" t="str">
        <f t="shared" si="9"/>
        <v/>
      </c>
      <c r="W24" s="22" t="str">
        <f t="shared" si="10"/>
        <v/>
      </c>
      <c r="X24" s="21" t="str">
        <f>IF(OR($B24="",$B24=$O24),"",IF(IFERROR(INDEX(Experiment_Setup!$J$2:$J$100,MATCH($A24,Experiment_Setup!$A$2:$A$100,0)),"")="Retained CR",1-W24,1-V24))</f>
        <v/>
      </c>
      <c r="Y24" s="18" t="str">
        <f>IF($X24="","",IF(X24&gt;=Controls!$B$5,"Yes","No"))</f>
        <v/>
      </c>
      <c r="Z24" s="18" t="str">
        <f>IF($B24="","",IF($B24=$O24,"Control",IF(G24&lt;Controls!$B$7,"Needs More Data",IF(AND(Y24="Yes",U24&gt;0),"Beat Control",IF(AND(Y24="Yes",U24&lt;0),"Worse than Control","Needs More Data")))))</f>
        <v/>
      </c>
      <c r="AA24" s="18" t="str">
        <f t="shared" si="11"/>
        <v/>
      </c>
    </row>
    <row r="25" spans="1:27" ht="15" customHeight="1" x14ac:dyDescent="0.25">
      <c r="A25" s="12"/>
      <c r="B25" s="12"/>
      <c r="C25" s="18" t="str">
        <f>IF($B25="","",IFERROR(INDEX(Asset_Variants!$C$2:$C$200,MATCH($B25,Asset_Variants!$A$2:$A$200,0)),""))</f>
        <v/>
      </c>
      <c r="D25" s="18" t="str">
        <f>IF($A25="","",IFERROR(INDEX(Experiment_Setup!$F$2:$F$100,MATCH($A25,Experiment_Setup!$A$2:$A$100,0)),""))</f>
        <v/>
      </c>
      <c r="E25" s="18" t="str">
        <f>IF($A25="","",IFERROR(INDEX(Experiment_Setup!$G$2:$G$100,MATCH($A25,Experiment_Setup!$A$2:$A$100,0)),""))</f>
        <v/>
      </c>
      <c r="F25" s="18" t="str">
        <f>IF($B25="","",IFERROR(INDEX(Asset_Variants!$E$2:$E$200,MATCH($B25,Asset_Variants!$A$2:$A$200,0)),""))</f>
        <v/>
      </c>
      <c r="G25" s="18" t="str">
        <f>IF($B25="","",SUMIFS(Daily_Data!$H$2:$H$500,Daily_Data!$B$2:$B$500,$A25,Daily_Data!$C$2:$C$500,$B25))</f>
        <v/>
      </c>
      <c r="H25" s="18" t="str">
        <f>IF($B25="","",SUMIFS(Daily_Data!$I$2:$I$500,Daily_Data!$B$2:$B$500,$A25,Daily_Data!$C$2:$C$500,$B25))</f>
        <v/>
      </c>
      <c r="I25" s="18" t="str">
        <f>IF($B25="","",SUMIFS(Daily_Data!$J$2:$J$500,Daily_Data!$B$2:$B$500,$A25,Daily_Data!$C$2:$C$500,$B25))</f>
        <v/>
      </c>
      <c r="J25" s="18" t="str">
        <f>IF($B25="","",SUMIFS(Daily_Data!$K$2:$K$500,Daily_Data!$B$2:$B$500,$A25,Daily_Data!$C$2:$C$500,$B25))</f>
        <v/>
      </c>
      <c r="K25" s="21" t="str">
        <f t="shared" si="0"/>
        <v/>
      </c>
      <c r="L25" s="21" t="str">
        <f t="shared" si="1"/>
        <v/>
      </c>
      <c r="M25" s="21" t="str">
        <f t="shared" si="2"/>
        <v/>
      </c>
      <c r="N25" s="21" t="str">
        <f t="shared" si="3"/>
        <v/>
      </c>
      <c r="O25" s="18" t="str">
        <f>IF($A25="","",IFERROR(INDEX(Experiment_Setup!$L$2:$L$100,MATCH($A25,Experiment_Setup!$A$2:$A$100,0)),""))</f>
        <v/>
      </c>
      <c r="P25" s="18" t="str">
        <f t="shared" si="4"/>
        <v/>
      </c>
      <c r="Q25" s="21" t="str">
        <f t="shared" si="5"/>
        <v/>
      </c>
      <c r="R25" s="21" t="str">
        <f t="shared" si="6"/>
        <v/>
      </c>
      <c r="S25" s="21" t="str">
        <f t="shared" si="7"/>
        <v/>
      </c>
      <c r="T25" s="21" t="str">
        <f t="shared" si="8"/>
        <v/>
      </c>
      <c r="U25" s="21" t="str">
        <f>IF($A25="","",IF(IFERROR(INDEX(Experiment_Setup!$J$2:$J$100,MATCH($A25,Experiment_Setup!$A$2:$A$100,0)),"")="Retained CR",T25,S25))</f>
        <v/>
      </c>
      <c r="V25" s="22" t="str">
        <f t="shared" si="9"/>
        <v/>
      </c>
      <c r="W25" s="22" t="str">
        <f t="shared" si="10"/>
        <v/>
      </c>
      <c r="X25" s="21" t="str">
        <f>IF(OR($B25="",$B25=$O25),"",IF(IFERROR(INDEX(Experiment_Setup!$J$2:$J$100,MATCH($A25,Experiment_Setup!$A$2:$A$100,0)),"")="Retained CR",1-W25,1-V25))</f>
        <v/>
      </c>
      <c r="Y25" s="18" t="str">
        <f>IF($X25="","",IF(X25&gt;=Controls!$B$5,"Yes","No"))</f>
        <v/>
      </c>
      <c r="Z25" s="18" t="str">
        <f>IF($B25="","",IF($B25=$O25,"Control",IF(G25&lt;Controls!$B$7,"Needs More Data",IF(AND(Y25="Yes",U25&gt;0),"Beat Control",IF(AND(Y25="Yes",U25&lt;0),"Worse than Control","Needs More Data")))))</f>
        <v/>
      </c>
      <c r="AA25" s="18" t="str">
        <f t="shared" si="11"/>
        <v/>
      </c>
    </row>
    <row r="26" spans="1:27" ht="15" customHeight="1" x14ac:dyDescent="0.25">
      <c r="A26" s="12"/>
      <c r="B26" s="12"/>
      <c r="C26" s="18" t="str">
        <f>IF($B26="","",IFERROR(INDEX(Asset_Variants!$C$2:$C$200,MATCH($B26,Asset_Variants!$A$2:$A$200,0)),""))</f>
        <v/>
      </c>
      <c r="D26" s="18" t="str">
        <f>IF($A26="","",IFERROR(INDEX(Experiment_Setup!$F$2:$F$100,MATCH($A26,Experiment_Setup!$A$2:$A$100,0)),""))</f>
        <v/>
      </c>
      <c r="E26" s="18" t="str">
        <f>IF($A26="","",IFERROR(INDEX(Experiment_Setup!$G$2:$G$100,MATCH($A26,Experiment_Setup!$A$2:$A$100,0)),""))</f>
        <v/>
      </c>
      <c r="F26" s="18" t="str">
        <f>IF($B26="","",IFERROR(INDEX(Asset_Variants!$E$2:$E$200,MATCH($B26,Asset_Variants!$A$2:$A$200,0)),""))</f>
        <v/>
      </c>
      <c r="G26" s="18" t="str">
        <f>IF($B26="","",SUMIFS(Daily_Data!$H$2:$H$500,Daily_Data!$B$2:$B$500,$A26,Daily_Data!$C$2:$C$500,$B26))</f>
        <v/>
      </c>
      <c r="H26" s="18" t="str">
        <f>IF($B26="","",SUMIFS(Daily_Data!$I$2:$I$500,Daily_Data!$B$2:$B$500,$A26,Daily_Data!$C$2:$C$500,$B26))</f>
        <v/>
      </c>
      <c r="I26" s="18" t="str">
        <f>IF($B26="","",SUMIFS(Daily_Data!$J$2:$J$500,Daily_Data!$B$2:$B$500,$A26,Daily_Data!$C$2:$C$500,$B26))</f>
        <v/>
      </c>
      <c r="J26" s="18" t="str">
        <f>IF($B26="","",SUMIFS(Daily_Data!$K$2:$K$500,Daily_Data!$B$2:$B$500,$A26,Daily_Data!$C$2:$C$500,$B26))</f>
        <v/>
      </c>
      <c r="K26" s="21" t="str">
        <f t="shared" si="0"/>
        <v/>
      </c>
      <c r="L26" s="21" t="str">
        <f t="shared" si="1"/>
        <v/>
      </c>
      <c r="M26" s="21" t="str">
        <f t="shared" si="2"/>
        <v/>
      </c>
      <c r="N26" s="21" t="str">
        <f t="shared" si="3"/>
        <v/>
      </c>
      <c r="O26" s="18" t="str">
        <f>IF($A26="","",IFERROR(INDEX(Experiment_Setup!$L$2:$L$100,MATCH($A26,Experiment_Setup!$A$2:$A$100,0)),""))</f>
        <v/>
      </c>
      <c r="P26" s="18" t="str">
        <f t="shared" si="4"/>
        <v/>
      </c>
      <c r="Q26" s="21" t="str">
        <f t="shared" si="5"/>
        <v/>
      </c>
      <c r="R26" s="21" t="str">
        <f t="shared" si="6"/>
        <v/>
      </c>
      <c r="S26" s="21" t="str">
        <f t="shared" si="7"/>
        <v/>
      </c>
      <c r="T26" s="21" t="str">
        <f t="shared" si="8"/>
        <v/>
      </c>
      <c r="U26" s="21" t="str">
        <f>IF($A26="","",IF(IFERROR(INDEX(Experiment_Setup!$J$2:$J$100,MATCH($A26,Experiment_Setup!$A$2:$A$100,0)),"")="Retained CR",T26,S26))</f>
        <v/>
      </c>
      <c r="V26" s="22" t="str">
        <f t="shared" si="9"/>
        <v/>
      </c>
      <c r="W26" s="22" t="str">
        <f t="shared" si="10"/>
        <v/>
      </c>
      <c r="X26" s="21" t="str">
        <f>IF(OR($B26="",$B26=$O26),"",IF(IFERROR(INDEX(Experiment_Setup!$J$2:$J$100,MATCH($A26,Experiment_Setup!$A$2:$A$100,0)),"")="Retained CR",1-W26,1-V26))</f>
        <v/>
      </c>
      <c r="Y26" s="18" t="str">
        <f>IF($X26="","",IF(X26&gt;=Controls!$B$5,"Yes","No"))</f>
        <v/>
      </c>
      <c r="Z26" s="18" t="str">
        <f>IF($B26="","",IF($B26=$O26,"Control",IF(G26&lt;Controls!$B$7,"Needs More Data",IF(AND(Y26="Yes",U26&gt;0),"Beat Control",IF(AND(Y26="Yes",U26&lt;0),"Worse than Control","Needs More Data")))))</f>
        <v/>
      </c>
      <c r="AA26" s="18" t="str">
        <f t="shared" si="11"/>
        <v/>
      </c>
    </row>
    <row r="27" spans="1:27" ht="15" customHeight="1" x14ac:dyDescent="0.25">
      <c r="A27" s="12"/>
      <c r="B27" s="12"/>
      <c r="C27" s="18" t="str">
        <f>IF($B27="","",IFERROR(INDEX(Asset_Variants!$C$2:$C$200,MATCH($B27,Asset_Variants!$A$2:$A$200,0)),""))</f>
        <v/>
      </c>
      <c r="D27" s="18" t="str">
        <f>IF($A27="","",IFERROR(INDEX(Experiment_Setup!$F$2:$F$100,MATCH($A27,Experiment_Setup!$A$2:$A$100,0)),""))</f>
        <v/>
      </c>
      <c r="E27" s="18" t="str">
        <f>IF($A27="","",IFERROR(INDEX(Experiment_Setup!$G$2:$G$100,MATCH($A27,Experiment_Setup!$A$2:$A$100,0)),""))</f>
        <v/>
      </c>
      <c r="F27" s="18" t="str">
        <f>IF($B27="","",IFERROR(INDEX(Asset_Variants!$E$2:$E$200,MATCH($B27,Asset_Variants!$A$2:$A$200,0)),""))</f>
        <v/>
      </c>
      <c r="G27" s="18" t="str">
        <f>IF($B27="","",SUMIFS(Daily_Data!$H$2:$H$500,Daily_Data!$B$2:$B$500,$A27,Daily_Data!$C$2:$C$500,$B27))</f>
        <v/>
      </c>
      <c r="H27" s="18" t="str">
        <f>IF($B27="","",SUMIFS(Daily_Data!$I$2:$I$500,Daily_Data!$B$2:$B$500,$A27,Daily_Data!$C$2:$C$500,$B27))</f>
        <v/>
      </c>
      <c r="I27" s="18" t="str">
        <f>IF($B27="","",SUMIFS(Daily_Data!$J$2:$J$500,Daily_Data!$B$2:$B$500,$A27,Daily_Data!$C$2:$C$500,$B27))</f>
        <v/>
      </c>
      <c r="J27" s="18" t="str">
        <f>IF($B27="","",SUMIFS(Daily_Data!$K$2:$K$500,Daily_Data!$B$2:$B$500,$A27,Daily_Data!$C$2:$C$500,$B27))</f>
        <v/>
      </c>
      <c r="K27" s="21" t="str">
        <f t="shared" si="0"/>
        <v/>
      </c>
      <c r="L27" s="21" t="str">
        <f t="shared" si="1"/>
        <v/>
      </c>
      <c r="M27" s="21" t="str">
        <f t="shared" si="2"/>
        <v/>
      </c>
      <c r="N27" s="21" t="str">
        <f t="shared" si="3"/>
        <v/>
      </c>
      <c r="O27" s="18" t="str">
        <f>IF($A27="","",IFERROR(INDEX(Experiment_Setup!$L$2:$L$100,MATCH($A27,Experiment_Setup!$A$2:$A$100,0)),""))</f>
        <v/>
      </c>
      <c r="P27" s="18" t="str">
        <f t="shared" si="4"/>
        <v/>
      </c>
      <c r="Q27" s="21" t="str">
        <f t="shared" si="5"/>
        <v/>
      </c>
      <c r="R27" s="21" t="str">
        <f t="shared" si="6"/>
        <v/>
      </c>
      <c r="S27" s="21" t="str">
        <f t="shared" si="7"/>
        <v/>
      </c>
      <c r="T27" s="21" t="str">
        <f t="shared" si="8"/>
        <v/>
      </c>
      <c r="U27" s="21" t="str">
        <f>IF($A27="","",IF(IFERROR(INDEX(Experiment_Setup!$J$2:$J$100,MATCH($A27,Experiment_Setup!$A$2:$A$100,0)),"")="Retained CR",T27,S27))</f>
        <v/>
      </c>
      <c r="V27" s="22" t="str">
        <f t="shared" si="9"/>
        <v/>
      </c>
      <c r="W27" s="22" t="str">
        <f t="shared" si="10"/>
        <v/>
      </c>
      <c r="X27" s="21" t="str">
        <f>IF(OR($B27="",$B27=$O27),"",IF(IFERROR(INDEX(Experiment_Setup!$J$2:$J$100,MATCH($A27,Experiment_Setup!$A$2:$A$100,0)),"")="Retained CR",1-W27,1-V27))</f>
        <v/>
      </c>
      <c r="Y27" s="18" t="str">
        <f>IF($X27="","",IF(X27&gt;=Controls!$B$5,"Yes","No"))</f>
        <v/>
      </c>
      <c r="Z27" s="18" t="str">
        <f>IF($B27="","",IF($B27=$O27,"Control",IF(G27&lt;Controls!$B$7,"Needs More Data",IF(AND(Y27="Yes",U27&gt;0),"Beat Control",IF(AND(Y27="Yes",U27&lt;0),"Worse than Control","Needs More Data")))))</f>
        <v/>
      </c>
      <c r="AA27" s="18" t="str">
        <f t="shared" si="11"/>
        <v/>
      </c>
    </row>
    <row r="28" spans="1:27" ht="15" customHeight="1" x14ac:dyDescent="0.25">
      <c r="A28" s="12"/>
      <c r="B28" s="12"/>
      <c r="C28" s="18" t="str">
        <f>IF($B28="","",IFERROR(INDEX(Asset_Variants!$C$2:$C$200,MATCH($B28,Asset_Variants!$A$2:$A$200,0)),""))</f>
        <v/>
      </c>
      <c r="D28" s="18" t="str">
        <f>IF($A28="","",IFERROR(INDEX(Experiment_Setup!$F$2:$F$100,MATCH($A28,Experiment_Setup!$A$2:$A$100,0)),""))</f>
        <v/>
      </c>
      <c r="E28" s="18" t="str">
        <f>IF($A28="","",IFERROR(INDEX(Experiment_Setup!$G$2:$G$100,MATCH($A28,Experiment_Setup!$A$2:$A$100,0)),""))</f>
        <v/>
      </c>
      <c r="F28" s="18" t="str">
        <f>IF($B28="","",IFERROR(INDEX(Asset_Variants!$E$2:$E$200,MATCH($B28,Asset_Variants!$A$2:$A$200,0)),""))</f>
        <v/>
      </c>
      <c r="G28" s="18" t="str">
        <f>IF($B28="","",SUMIFS(Daily_Data!$H$2:$H$500,Daily_Data!$B$2:$B$500,$A28,Daily_Data!$C$2:$C$500,$B28))</f>
        <v/>
      </c>
      <c r="H28" s="18" t="str">
        <f>IF($B28="","",SUMIFS(Daily_Data!$I$2:$I$500,Daily_Data!$B$2:$B$500,$A28,Daily_Data!$C$2:$C$500,$B28))</f>
        <v/>
      </c>
      <c r="I28" s="18" t="str">
        <f>IF($B28="","",SUMIFS(Daily_Data!$J$2:$J$500,Daily_Data!$B$2:$B$500,$A28,Daily_Data!$C$2:$C$500,$B28))</f>
        <v/>
      </c>
      <c r="J28" s="18" t="str">
        <f>IF($B28="","",SUMIFS(Daily_Data!$K$2:$K$500,Daily_Data!$B$2:$B$500,$A28,Daily_Data!$C$2:$C$500,$B28))</f>
        <v/>
      </c>
      <c r="K28" s="21" t="str">
        <f t="shared" si="0"/>
        <v/>
      </c>
      <c r="L28" s="21" t="str">
        <f t="shared" si="1"/>
        <v/>
      </c>
      <c r="M28" s="21" t="str">
        <f t="shared" si="2"/>
        <v/>
      </c>
      <c r="N28" s="21" t="str">
        <f t="shared" si="3"/>
        <v/>
      </c>
      <c r="O28" s="18" t="str">
        <f>IF($A28="","",IFERROR(INDEX(Experiment_Setup!$L$2:$L$100,MATCH($A28,Experiment_Setup!$A$2:$A$100,0)),""))</f>
        <v/>
      </c>
      <c r="P28" s="18" t="str">
        <f t="shared" si="4"/>
        <v/>
      </c>
      <c r="Q28" s="21" t="str">
        <f t="shared" si="5"/>
        <v/>
      </c>
      <c r="R28" s="21" t="str">
        <f t="shared" si="6"/>
        <v/>
      </c>
      <c r="S28" s="21" t="str">
        <f t="shared" si="7"/>
        <v/>
      </c>
      <c r="T28" s="21" t="str">
        <f t="shared" si="8"/>
        <v/>
      </c>
      <c r="U28" s="21" t="str">
        <f>IF($A28="","",IF(IFERROR(INDEX(Experiment_Setup!$J$2:$J$100,MATCH($A28,Experiment_Setup!$A$2:$A$100,0)),"")="Retained CR",T28,S28))</f>
        <v/>
      </c>
      <c r="V28" s="22" t="str">
        <f t="shared" si="9"/>
        <v/>
      </c>
      <c r="W28" s="22" t="str">
        <f t="shared" si="10"/>
        <v/>
      </c>
      <c r="X28" s="21" t="str">
        <f>IF(OR($B28="",$B28=$O28),"",IF(IFERROR(INDEX(Experiment_Setup!$J$2:$J$100,MATCH($A28,Experiment_Setup!$A$2:$A$100,0)),"")="Retained CR",1-W28,1-V28))</f>
        <v/>
      </c>
      <c r="Y28" s="18" t="str">
        <f>IF($X28="","",IF(X28&gt;=Controls!$B$5,"Yes","No"))</f>
        <v/>
      </c>
      <c r="Z28" s="18" t="str">
        <f>IF($B28="","",IF($B28=$O28,"Control",IF(G28&lt;Controls!$B$7,"Needs More Data",IF(AND(Y28="Yes",U28&gt;0),"Beat Control",IF(AND(Y28="Yes",U28&lt;0),"Worse than Control","Needs More Data")))))</f>
        <v/>
      </c>
      <c r="AA28" s="18" t="str">
        <f t="shared" si="11"/>
        <v/>
      </c>
    </row>
    <row r="29" spans="1:27" ht="15" customHeight="1" x14ac:dyDescent="0.25">
      <c r="A29" s="12"/>
      <c r="B29" s="12"/>
      <c r="C29" s="18" t="str">
        <f>IF($B29="","",IFERROR(INDEX(Asset_Variants!$C$2:$C$200,MATCH($B29,Asset_Variants!$A$2:$A$200,0)),""))</f>
        <v/>
      </c>
      <c r="D29" s="18" t="str">
        <f>IF($A29="","",IFERROR(INDEX(Experiment_Setup!$F$2:$F$100,MATCH($A29,Experiment_Setup!$A$2:$A$100,0)),""))</f>
        <v/>
      </c>
      <c r="E29" s="18" t="str">
        <f>IF($A29="","",IFERROR(INDEX(Experiment_Setup!$G$2:$G$100,MATCH($A29,Experiment_Setup!$A$2:$A$100,0)),""))</f>
        <v/>
      </c>
      <c r="F29" s="18" t="str">
        <f>IF($B29="","",IFERROR(INDEX(Asset_Variants!$E$2:$E$200,MATCH($B29,Asset_Variants!$A$2:$A$200,0)),""))</f>
        <v/>
      </c>
      <c r="G29" s="18" t="str">
        <f>IF($B29="","",SUMIFS(Daily_Data!$H$2:$H$500,Daily_Data!$B$2:$B$500,$A29,Daily_Data!$C$2:$C$500,$B29))</f>
        <v/>
      </c>
      <c r="H29" s="18" t="str">
        <f>IF($B29="","",SUMIFS(Daily_Data!$I$2:$I$500,Daily_Data!$B$2:$B$500,$A29,Daily_Data!$C$2:$C$500,$B29))</f>
        <v/>
      </c>
      <c r="I29" s="18" t="str">
        <f>IF($B29="","",SUMIFS(Daily_Data!$J$2:$J$500,Daily_Data!$B$2:$B$500,$A29,Daily_Data!$C$2:$C$500,$B29))</f>
        <v/>
      </c>
      <c r="J29" s="18" t="str">
        <f>IF($B29="","",SUMIFS(Daily_Data!$K$2:$K$500,Daily_Data!$B$2:$B$500,$A29,Daily_Data!$C$2:$C$500,$B29))</f>
        <v/>
      </c>
      <c r="K29" s="21" t="str">
        <f t="shared" si="0"/>
        <v/>
      </c>
      <c r="L29" s="21" t="str">
        <f t="shared" si="1"/>
        <v/>
      </c>
      <c r="M29" s="21" t="str">
        <f t="shared" si="2"/>
        <v/>
      </c>
      <c r="N29" s="21" t="str">
        <f t="shared" si="3"/>
        <v/>
      </c>
      <c r="O29" s="18" t="str">
        <f>IF($A29="","",IFERROR(INDEX(Experiment_Setup!$L$2:$L$100,MATCH($A29,Experiment_Setup!$A$2:$A$100,0)),""))</f>
        <v/>
      </c>
      <c r="P29" s="18" t="str">
        <f t="shared" si="4"/>
        <v/>
      </c>
      <c r="Q29" s="21" t="str">
        <f t="shared" si="5"/>
        <v/>
      </c>
      <c r="R29" s="21" t="str">
        <f t="shared" si="6"/>
        <v/>
      </c>
      <c r="S29" s="21" t="str">
        <f t="shared" si="7"/>
        <v/>
      </c>
      <c r="T29" s="21" t="str">
        <f t="shared" si="8"/>
        <v/>
      </c>
      <c r="U29" s="21" t="str">
        <f>IF($A29="","",IF(IFERROR(INDEX(Experiment_Setup!$J$2:$J$100,MATCH($A29,Experiment_Setup!$A$2:$A$100,0)),"")="Retained CR",T29,S29))</f>
        <v/>
      </c>
      <c r="V29" s="22" t="str">
        <f t="shared" si="9"/>
        <v/>
      </c>
      <c r="W29" s="22" t="str">
        <f t="shared" si="10"/>
        <v/>
      </c>
      <c r="X29" s="21" t="str">
        <f>IF(OR($B29="",$B29=$O29),"",IF(IFERROR(INDEX(Experiment_Setup!$J$2:$J$100,MATCH($A29,Experiment_Setup!$A$2:$A$100,0)),"")="Retained CR",1-W29,1-V29))</f>
        <v/>
      </c>
      <c r="Y29" s="18" t="str">
        <f>IF($X29="","",IF(X29&gt;=Controls!$B$5,"Yes","No"))</f>
        <v/>
      </c>
      <c r="Z29" s="18" t="str">
        <f>IF($B29="","",IF($B29=$O29,"Control",IF(G29&lt;Controls!$B$7,"Needs More Data",IF(AND(Y29="Yes",U29&gt;0),"Beat Control",IF(AND(Y29="Yes",U29&lt;0),"Worse than Control","Needs More Data")))))</f>
        <v/>
      </c>
      <c r="AA29" s="18" t="str">
        <f t="shared" si="11"/>
        <v/>
      </c>
    </row>
    <row r="30" spans="1:27" ht="15" customHeight="1" x14ac:dyDescent="0.25">
      <c r="A30" s="12"/>
      <c r="B30" s="12"/>
      <c r="C30" s="18" t="str">
        <f>IF($B30="","",IFERROR(INDEX(Asset_Variants!$C$2:$C$200,MATCH($B30,Asset_Variants!$A$2:$A$200,0)),""))</f>
        <v/>
      </c>
      <c r="D30" s="18" t="str">
        <f>IF($A30="","",IFERROR(INDEX(Experiment_Setup!$F$2:$F$100,MATCH($A30,Experiment_Setup!$A$2:$A$100,0)),""))</f>
        <v/>
      </c>
      <c r="E30" s="18" t="str">
        <f>IF($A30="","",IFERROR(INDEX(Experiment_Setup!$G$2:$G$100,MATCH($A30,Experiment_Setup!$A$2:$A$100,0)),""))</f>
        <v/>
      </c>
      <c r="F30" s="18" t="str">
        <f>IF($B30="","",IFERROR(INDEX(Asset_Variants!$E$2:$E$200,MATCH($B30,Asset_Variants!$A$2:$A$200,0)),""))</f>
        <v/>
      </c>
      <c r="G30" s="18" t="str">
        <f>IF($B30="","",SUMIFS(Daily_Data!$H$2:$H$500,Daily_Data!$B$2:$B$500,$A30,Daily_Data!$C$2:$C$500,$B30))</f>
        <v/>
      </c>
      <c r="H30" s="18" t="str">
        <f>IF($B30="","",SUMIFS(Daily_Data!$I$2:$I$500,Daily_Data!$B$2:$B$500,$A30,Daily_Data!$C$2:$C$500,$B30))</f>
        <v/>
      </c>
      <c r="I30" s="18" t="str">
        <f>IF($B30="","",SUMIFS(Daily_Data!$J$2:$J$500,Daily_Data!$B$2:$B$500,$A30,Daily_Data!$C$2:$C$500,$B30))</f>
        <v/>
      </c>
      <c r="J30" s="18" t="str">
        <f>IF($B30="","",SUMIFS(Daily_Data!$K$2:$K$500,Daily_Data!$B$2:$B$500,$A30,Daily_Data!$C$2:$C$500,$B30))</f>
        <v/>
      </c>
      <c r="K30" s="21" t="str">
        <f t="shared" si="0"/>
        <v/>
      </c>
      <c r="L30" s="21" t="str">
        <f t="shared" si="1"/>
        <v/>
      </c>
      <c r="M30" s="21" t="str">
        <f t="shared" si="2"/>
        <v/>
      </c>
      <c r="N30" s="21" t="str">
        <f t="shared" si="3"/>
        <v/>
      </c>
      <c r="O30" s="18" t="str">
        <f>IF($A30="","",IFERROR(INDEX(Experiment_Setup!$L$2:$L$100,MATCH($A30,Experiment_Setup!$A$2:$A$100,0)),""))</f>
        <v/>
      </c>
      <c r="P30" s="18" t="str">
        <f t="shared" si="4"/>
        <v/>
      </c>
      <c r="Q30" s="21" t="str">
        <f t="shared" si="5"/>
        <v/>
      </c>
      <c r="R30" s="21" t="str">
        <f t="shared" si="6"/>
        <v/>
      </c>
      <c r="S30" s="21" t="str">
        <f t="shared" si="7"/>
        <v/>
      </c>
      <c r="T30" s="21" t="str">
        <f t="shared" si="8"/>
        <v/>
      </c>
      <c r="U30" s="21" t="str">
        <f>IF($A30="","",IF(IFERROR(INDEX(Experiment_Setup!$J$2:$J$100,MATCH($A30,Experiment_Setup!$A$2:$A$100,0)),"")="Retained CR",T30,S30))</f>
        <v/>
      </c>
      <c r="V30" s="22" t="str">
        <f t="shared" si="9"/>
        <v/>
      </c>
      <c r="W30" s="22" t="str">
        <f t="shared" si="10"/>
        <v/>
      </c>
      <c r="X30" s="21" t="str">
        <f>IF(OR($B30="",$B30=$O30),"",IF(IFERROR(INDEX(Experiment_Setup!$J$2:$J$100,MATCH($A30,Experiment_Setup!$A$2:$A$100,0)),"")="Retained CR",1-W30,1-V30))</f>
        <v/>
      </c>
      <c r="Y30" s="18" t="str">
        <f>IF($X30="","",IF(X30&gt;=Controls!$B$5,"Yes","No"))</f>
        <v/>
      </c>
      <c r="Z30" s="18" t="str">
        <f>IF($B30="","",IF($B30=$O30,"Control",IF(G30&lt;Controls!$B$7,"Needs More Data",IF(AND(Y30="Yes",U30&gt;0),"Beat Control",IF(AND(Y30="Yes",U30&lt;0),"Worse than Control","Needs More Data")))))</f>
        <v/>
      </c>
      <c r="AA30" s="18" t="str">
        <f t="shared" si="11"/>
        <v/>
      </c>
    </row>
    <row r="31" spans="1:27" ht="15" customHeight="1" x14ac:dyDescent="0.25">
      <c r="A31" s="12"/>
      <c r="B31" s="12"/>
      <c r="C31" s="18" t="str">
        <f>IF($B31="","",IFERROR(INDEX(Asset_Variants!$C$2:$C$200,MATCH($B31,Asset_Variants!$A$2:$A$200,0)),""))</f>
        <v/>
      </c>
      <c r="D31" s="18" t="str">
        <f>IF($A31="","",IFERROR(INDEX(Experiment_Setup!$F$2:$F$100,MATCH($A31,Experiment_Setup!$A$2:$A$100,0)),""))</f>
        <v/>
      </c>
      <c r="E31" s="18" t="str">
        <f>IF($A31="","",IFERROR(INDEX(Experiment_Setup!$G$2:$G$100,MATCH($A31,Experiment_Setup!$A$2:$A$100,0)),""))</f>
        <v/>
      </c>
      <c r="F31" s="18" t="str">
        <f>IF($B31="","",IFERROR(INDEX(Asset_Variants!$E$2:$E$200,MATCH($B31,Asset_Variants!$A$2:$A$200,0)),""))</f>
        <v/>
      </c>
      <c r="G31" s="18" t="str">
        <f>IF($B31="","",SUMIFS(Daily_Data!$H$2:$H$500,Daily_Data!$B$2:$B$500,$A31,Daily_Data!$C$2:$C$500,$B31))</f>
        <v/>
      </c>
      <c r="H31" s="18" t="str">
        <f>IF($B31="","",SUMIFS(Daily_Data!$I$2:$I$500,Daily_Data!$B$2:$B$500,$A31,Daily_Data!$C$2:$C$500,$B31))</f>
        <v/>
      </c>
      <c r="I31" s="18" t="str">
        <f>IF($B31="","",SUMIFS(Daily_Data!$J$2:$J$500,Daily_Data!$B$2:$B$500,$A31,Daily_Data!$C$2:$C$500,$B31))</f>
        <v/>
      </c>
      <c r="J31" s="18" t="str">
        <f>IF($B31="","",SUMIFS(Daily_Data!$K$2:$K$500,Daily_Data!$B$2:$B$500,$A31,Daily_Data!$C$2:$C$500,$B31))</f>
        <v/>
      </c>
      <c r="K31" s="21" t="str">
        <f t="shared" si="0"/>
        <v/>
      </c>
      <c r="L31" s="21" t="str">
        <f t="shared" si="1"/>
        <v/>
      </c>
      <c r="M31" s="21" t="str">
        <f t="shared" si="2"/>
        <v/>
      </c>
      <c r="N31" s="21" t="str">
        <f t="shared" si="3"/>
        <v/>
      </c>
      <c r="O31" s="18" t="str">
        <f>IF($A31="","",IFERROR(INDEX(Experiment_Setup!$L$2:$L$100,MATCH($A31,Experiment_Setup!$A$2:$A$100,0)),""))</f>
        <v/>
      </c>
      <c r="P31" s="18" t="str">
        <f t="shared" si="4"/>
        <v/>
      </c>
      <c r="Q31" s="21" t="str">
        <f t="shared" si="5"/>
        <v/>
      </c>
      <c r="R31" s="21" t="str">
        <f t="shared" si="6"/>
        <v/>
      </c>
      <c r="S31" s="21" t="str">
        <f t="shared" si="7"/>
        <v/>
      </c>
      <c r="T31" s="21" t="str">
        <f t="shared" si="8"/>
        <v/>
      </c>
      <c r="U31" s="21" t="str">
        <f>IF($A31="","",IF(IFERROR(INDEX(Experiment_Setup!$J$2:$J$100,MATCH($A31,Experiment_Setup!$A$2:$A$100,0)),"")="Retained CR",T31,S31))</f>
        <v/>
      </c>
      <c r="V31" s="22" t="str">
        <f t="shared" si="9"/>
        <v/>
      </c>
      <c r="W31" s="22" t="str">
        <f t="shared" si="10"/>
        <v/>
      </c>
      <c r="X31" s="21" t="str">
        <f>IF(OR($B31="",$B31=$O31),"",IF(IFERROR(INDEX(Experiment_Setup!$J$2:$J$100,MATCH($A31,Experiment_Setup!$A$2:$A$100,0)),"")="Retained CR",1-W31,1-V31))</f>
        <v/>
      </c>
      <c r="Y31" s="18" t="str">
        <f>IF($X31="","",IF(X31&gt;=Controls!$B$5,"Yes","No"))</f>
        <v/>
      </c>
      <c r="Z31" s="18" t="str">
        <f>IF($B31="","",IF($B31=$O31,"Control",IF(G31&lt;Controls!$B$7,"Needs More Data",IF(AND(Y31="Yes",U31&gt;0),"Beat Control",IF(AND(Y31="Yes",U31&lt;0),"Worse than Control","Needs More Data")))))</f>
        <v/>
      </c>
      <c r="AA31" s="18" t="str">
        <f t="shared" si="11"/>
        <v/>
      </c>
    </row>
    <row r="32" spans="1:27" ht="15" customHeight="1" x14ac:dyDescent="0.25">
      <c r="A32" s="12"/>
      <c r="B32" s="12"/>
      <c r="C32" s="18" t="str">
        <f>IF($B32="","",IFERROR(INDEX(Asset_Variants!$C$2:$C$200,MATCH($B32,Asset_Variants!$A$2:$A$200,0)),""))</f>
        <v/>
      </c>
      <c r="D32" s="18" t="str">
        <f>IF($A32="","",IFERROR(INDEX(Experiment_Setup!$F$2:$F$100,MATCH($A32,Experiment_Setup!$A$2:$A$100,0)),""))</f>
        <v/>
      </c>
      <c r="E32" s="18" t="str">
        <f>IF($A32="","",IFERROR(INDEX(Experiment_Setup!$G$2:$G$100,MATCH($A32,Experiment_Setup!$A$2:$A$100,0)),""))</f>
        <v/>
      </c>
      <c r="F32" s="18" t="str">
        <f>IF($B32="","",IFERROR(INDEX(Asset_Variants!$E$2:$E$200,MATCH($B32,Asset_Variants!$A$2:$A$200,0)),""))</f>
        <v/>
      </c>
      <c r="G32" s="18" t="str">
        <f>IF($B32="","",SUMIFS(Daily_Data!$H$2:$H$500,Daily_Data!$B$2:$B$500,$A32,Daily_Data!$C$2:$C$500,$B32))</f>
        <v/>
      </c>
      <c r="H32" s="18" t="str">
        <f>IF($B32="","",SUMIFS(Daily_Data!$I$2:$I$500,Daily_Data!$B$2:$B$500,$A32,Daily_Data!$C$2:$C$500,$B32))</f>
        <v/>
      </c>
      <c r="I32" s="18" t="str">
        <f>IF($B32="","",SUMIFS(Daily_Data!$J$2:$J$500,Daily_Data!$B$2:$B$500,$A32,Daily_Data!$C$2:$C$500,$B32))</f>
        <v/>
      </c>
      <c r="J32" s="18" t="str">
        <f>IF($B32="","",SUMIFS(Daily_Data!$K$2:$K$500,Daily_Data!$B$2:$B$500,$A32,Daily_Data!$C$2:$C$500,$B32))</f>
        <v/>
      </c>
      <c r="K32" s="21" t="str">
        <f t="shared" si="0"/>
        <v/>
      </c>
      <c r="L32" s="21" t="str">
        <f t="shared" si="1"/>
        <v/>
      </c>
      <c r="M32" s="21" t="str">
        <f t="shared" si="2"/>
        <v/>
      </c>
      <c r="N32" s="21" t="str">
        <f t="shared" si="3"/>
        <v/>
      </c>
      <c r="O32" s="18" t="str">
        <f>IF($A32="","",IFERROR(INDEX(Experiment_Setup!$L$2:$L$100,MATCH($A32,Experiment_Setup!$A$2:$A$100,0)),""))</f>
        <v/>
      </c>
      <c r="P32" s="18" t="str">
        <f t="shared" si="4"/>
        <v/>
      </c>
      <c r="Q32" s="21" t="str">
        <f t="shared" si="5"/>
        <v/>
      </c>
      <c r="R32" s="21" t="str">
        <f t="shared" si="6"/>
        <v/>
      </c>
      <c r="S32" s="21" t="str">
        <f t="shared" si="7"/>
        <v/>
      </c>
      <c r="T32" s="21" t="str">
        <f t="shared" si="8"/>
        <v/>
      </c>
      <c r="U32" s="21" t="str">
        <f>IF($A32="","",IF(IFERROR(INDEX(Experiment_Setup!$J$2:$J$100,MATCH($A32,Experiment_Setup!$A$2:$A$100,0)),"")="Retained CR",T32,S32))</f>
        <v/>
      </c>
      <c r="V32" s="22" t="str">
        <f t="shared" si="9"/>
        <v/>
      </c>
      <c r="W32" s="22" t="str">
        <f t="shared" si="10"/>
        <v/>
      </c>
      <c r="X32" s="21" t="str">
        <f>IF(OR($B32="",$B32=$O32),"",IF(IFERROR(INDEX(Experiment_Setup!$J$2:$J$100,MATCH($A32,Experiment_Setup!$A$2:$A$100,0)),"")="Retained CR",1-W32,1-V32))</f>
        <v/>
      </c>
      <c r="Y32" s="18" t="str">
        <f>IF($X32="","",IF(X32&gt;=Controls!$B$5,"Yes","No"))</f>
        <v/>
      </c>
      <c r="Z32" s="18" t="str">
        <f>IF($B32="","",IF($B32=$O32,"Control",IF(G32&lt;Controls!$B$7,"Needs More Data",IF(AND(Y32="Yes",U32&gt;0),"Beat Control",IF(AND(Y32="Yes",U32&lt;0),"Worse than Control","Needs More Data")))))</f>
        <v/>
      </c>
      <c r="AA32" s="18" t="str">
        <f t="shared" si="11"/>
        <v/>
      </c>
    </row>
    <row r="33" spans="1:27" ht="15" customHeight="1" x14ac:dyDescent="0.25">
      <c r="A33" s="12"/>
      <c r="B33" s="12"/>
      <c r="C33" s="18" t="str">
        <f>IF($B33="","",IFERROR(INDEX(Asset_Variants!$C$2:$C$200,MATCH($B33,Asset_Variants!$A$2:$A$200,0)),""))</f>
        <v/>
      </c>
      <c r="D33" s="18" t="str">
        <f>IF($A33="","",IFERROR(INDEX(Experiment_Setup!$F$2:$F$100,MATCH($A33,Experiment_Setup!$A$2:$A$100,0)),""))</f>
        <v/>
      </c>
      <c r="E33" s="18" t="str">
        <f>IF($A33="","",IFERROR(INDEX(Experiment_Setup!$G$2:$G$100,MATCH($A33,Experiment_Setup!$A$2:$A$100,0)),""))</f>
        <v/>
      </c>
      <c r="F33" s="18" t="str">
        <f>IF($B33="","",IFERROR(INDEX(Asset_Variants!$E$2:$E$200,MATCH($B33,Asset_Variants!$A$2:$A$200,0)),""))</f>
        <v/>
      </c>
      <c r="G33" s="18" t="str">
        <f>IF($B33="","",SUMIFS(Daily_Data!$H$2:$H$500,Daily_Data!$B$2:$B$500,$A33,Daily_Data!$C$2:$C$500,$B33))</f>
        <v/>
      </c>
      <c r="H33" s="18" t="str">
        <f>IF($B33="","",SUMIFS(Daily_Data!$I$2:$I$500,Daily_Data!$B$2:$B$500,$A33,Daily_Data!$C$2:$C$500,$B33))</f>
        <v/>
      </c>
      <c r="I33" s="18" t="str">
        <f>IF($B33="","",SUMIFS(Daily_Data!$J$2:$J$500,Daily_Data!$B$2:$B$500,$A33,Daily_Data!$C$2:$C$500,$B33))</f>
        <v/>
      </c>
      <c r="J33" s="18" t="str">
        <f>IF($B33="","",SUMIFS(Daily_Data!$K$2:$K$500,Daily_Data!$B$2:$B$500,$A33,Daily_Data!$C$2:$C$500,$B33))</f>
        <v/>
      </c>
      <c r="K33" s="21" t="str">
        <f t="shared" si="0"/>
        <v/>
      </c>
      <c r="L33" s="21" t="str">
        <f t="shared" si="1"/>
        <v/>
      </c>
      <c r="M33" s="21" t="str">
        <f t="shared" si="2"/>
        <v/>
      </c>
      <c r="N33" s="21" t="str">
        <f t="shared" si="3"/>
        <v/>
      </c>
      <c r="O33" s="18" t="str">
        <f>IF($A33="","",IFERROR(INDEX(Experiment_Setup!$L$2:$L$100,MATCH($A33,Experiment_Setup!$A$2:$A$100,0)),""))</f>
        <v/>
      </c>
      <c r="P33" s="18" t="str">
        <f t="shared" si="4"/>
        <v/>
      </c>
      <c r="Q33" s="21" t="str">
        <f t="shared" si="5"/>
        <v/>
      </c>
      <c r="R33" s="21" t="str">
        <f t="shared" si="6"/>
        <v/>
      </c>
      <c r="S33" s="21" t="str">
        <f t="shared" si="7"/>
        <v/>
      </c>
      <c r="T33" s="21" t="str">
        <f t="shared" si="8"/>
        <v/>
      </c>
      <c r="U33" s="21" t="str">
        <f>IF($A33="","",IF(IFERROR(INDEX(Experiment_Setup!$J$2:$J$100,MATCH($A33,Experiment_Setup!$A$2:$A$100,0)),"")="Retained CR",T33,S33))</f>
        <v/>
      </c>
      <c r="V33" s="22" t="str">
        <f t="shared" si="9"/>
        <v/>
      </c>
      <c r="W33" s="22" t="str">
        <f t="shared" si="10"/>
        <v/>
      </c>
      <c r="X33" s="21" t="str">
        <f>IF(OR($B33="",$B33=$O33),"",IF(IFERROR(INDEX(Experiment_Setup!$J$2:$J$100,MATCH($A33,Experiment_Setup!$A$2:$A$100,0)),"")="Retained CR",1-W33,1-V33))</f>
        <v/>
      </c>
      <c r="Y33" s="18" t="str">
        <f>IF($X33="","",IF(X33&gt;=Controls!$B$5,"Yes","No"))</f>
        <v/>
      </c>
      <c r="Z33" s="18" t="str">
        <f>IF($B33="","",IF($B33=$O33,"Control",IF(G33&lt;Controls!$B$7,"Needs More Data",IF(AND(Y33="Yes",U33&gt;0),"Beat Control",IF(AND(Y33="Yes",U33&lt;0),"Worse than Control","Needs More Data")))))</f>
        <v/>
      </c>
      <c r="AA33" s="18" t="str">
        <f t="shared" si="11"/>
        <v/>
      </c>
    </row>
    <row r="34" spans="1:27" ht="15" customHeight="1" x14ac:dyDescent="0.25">
      <c r="A34" s="12"/>
      <c r="B34" s="12"/>
      <c r="C34" s="18" t="str">
        <f>IF($B34="","",IFERROR(INDEX(Asset_Variants!$C$2:$C$200,MATCH($B34,Asset_Variants!$A$2:$A$200,0)),""))</f>
        <v/>
      </c>
      <c r="D34" s="18" t="str">
        <f>IF($A34="","",IFERROR(INDEX(Experiment_Setup!$F$2:$F$100,MATCH($A34,Experiment_Setup!$A$2:$A$100,0)),""))</f>
        <v/>
      </c>
      <c r="E34" s="18" t="str">
        <f>IF($A34="","",IFERROR(INDEX(Experiment_Setup!$G$2:$G$100,MATCH($A34,Experiment_Setup!$A$2:$A$100,0)),""))</f>
        <v/>
      </c>
      <c r="F34" s="18" t="str">
        <f>IF($B34="","",IFERROR(INDEX(Asset_Variants!$E$2:$E$200,MATCH($B34,Asset_Variants!$A$2:$A$200,0)),""))</f>
        <v/>
      </c>
      <c r="G34" s="18" t="str">
        <f>IF($B34="","",SUMIFS(Daily_Data!$H$2:$H$500,Daily_Data!$B$2:$B$500,$A34,Daily_Data!$C$2:$C$500,$B34))</f>
        <v/>
      </c>
      <c r="H34" s="18" t="str">
        <f>IF($B34="","",SUMIFS(Daily_Data!$I$2:$I$500,Daily_Data!$B$2:$B$500,$A34,Daily_Data!$C$2:$C$500,$B34))</f>
        <v/>
      </c>
      <c r="I34" s="18" t="str">
        <f>IF($B34="","",SUMIFS(Daily_Data!$J$2:$J$500,Daily_Data!$B$2:$B$500,$A34,Daily_Data!$C$2:$C$500,$B34))</f>
        <v/>
      </c>
      <c r="J34" s="18" t="str">
        <f>IF($B34="","",SUMIFS(Daily_Data!$K$2:$K$500,Daily_Data!$B$2:$B$500,$A34,Daily_Data!$C$2:$C$500,$B34))</f>
        <v/>
      </c>
      <c r="K34" s="21" t="str">
        <f t="shared" ref="K34:K65" si="12">IF($B34="","",IFERROR(H34/G34,0))</f>
        <v/>
      </c>
      <c r="L34" s="21" t="str">
        <f t="shared" ref="L34:L65" si="13">IF($B34="","",IFERROR(I34/G34,0))</f>
        <v/>
      </c>
      <c r="M34" s="21" t="str">
        <f t="shared" ref="M34:M65" si="14">IF($B34="","",IFERROR(I34/H34,0))</f>
        <v/>
      </c>
      <c r="N34" s="21" t="str">
        <f t="shared" ref="N34:N65" si="15">IF($B34="","",IFERROR(J34/G34,0))</f>
        <v/>
      </c>
      <c r="O34" s="18" t="str">
        <f>IF($A34="","",IFERROR(INDEX(Experiment_Setup!$L$2:$L$100,MATCH($A34,Experiment_Setup!$A$2:$A$100,0)),""))</f>
        <v/>
      </c>
      <c r="P34" s="18" t="str">
        <f t="shared" ref="P34:P65" si="16">IF($O34="","",IFERROR(INDEX($G$2:$G$100,MATCH($O34,$B$2:$B$100,0)),0))</f>
        <v/>
      </c>
      <c r="Q34" s="21" t="str">
        <f t="shared" ref="Q34:Q65" si="17">IF($O34="","",IFERROR(INDEX($K$2:$K$100,MATCH($O34,$B$2:$B$100,0)),0))</f>
        <v/>
      </c>
      <c r="R34" s="21" t="str">
        <f t="shared" ref="R34:R65" si="18">IF($O34="","",IFERROR(INDEX($L$2:$L$100,MATCH($O34,$B$2:$B$100,0)),0))</f>
        <v/>
      </c>
      <c r="S34" s="21" t="str">
        <f t="shared" ref="S34:S65" si="19">IF(OR($B34="",$B34=$O34,$Q34=0),"",K34/$Q34-1)</f>
        <v/>
      </c>
      <c r="T34" s="21" t="str">
        <f t="shared" ref="T34:T65" si="20">IF(OR($B34="",$B34=$O34,$R34=0),"",L34/$R34-1)</f>
        <v/>
      </c>
      <c r="U34" s="21" t="str">
        <f>IF($A34="","",IF(IFERROR(INDEX(Experiment_Setup!$J$2:$J$100,MATCH($A34,Experiment_Setup!$A$2:$A$100,0)),"")="Retained CR",T34,S34))</f>
        <v/>
      </c>
      <c r="V34" s="22" t="str">
        <f t="shared" ref="V34:V65" si="21">IF(OR($B34="",$B34=$O34,G34=0,$P34=0),"",2*(1-NORMSDIST(ABS((K34-$Q34)/SQRT((((H34+INDEX($H$2:$H$100,MATCH($O34,$B$2:$B$100,0)))/(G34+$P34))*(1-((H34+INDEX($H$2:$H$100,MATCH($O34,$B$2:$B$100,0)))/(G34+$P34))))*((1/G34)+(1/$P34)))))))</f>
        <v/>
      </c>
      <c r="W34" s="22" t="str">
        <f t="shared" ref="W34:W65" si="22">IF(OR($B34="",$B34=$O34,G34=0,$P34=0),"",2*(1-NORMSDIST(ABS((L34-$R34)/SQRT((((I34+INDEX($I$2:$I$100,MATCH($O34,$B$2:$B$100,0)))/(G34+$P34))*(1-((I34+INDEX($I$2:$I$100,MATCH($O34,$B$2:$B$100,0)))/(G34+$P34))))*((1/G34)+(1/$P34)))))))</f>
        <v/>
      </c>
      <c r="X34" s="21" t="str">
        <f>IF(OR($B34="",$B34=$O34),"",IF(IFERROR(INDEX(Experiment_Setup!$J$2:$J$100,MATCH($A34,Experiment_Setup!$A$2:$A$100,0)),"")="Retained CR",1-W34,1-V34))</f>
        <v/>
      </c>
      <c r="Y34" s="18" t="str">
        <f>IF($X34="","",IF(X34&gt;=Controls!$B$5,"Yes","No"))</f>
        <v/>
      </c>
      <c r="Z34" s="18" t="str">
        <f>IF($B34="","",IF($B34=$O34,"Control",IF(G34&lt;Controls!$B$7,"Needs More Data",IF(AND(Y34="Yes",U34&gt;0),"Beat Control",IF(AND(Y34="Yes",U34&lt;0),"Worse than Control","Needs More Data")))))</f>
        <v/>
      </c>
      <c r="AA34" s="18" t="str">
        <f t="shared" ref="AA34:AA65" si="23">IF($B34="","",IF(Z34="Beat Control","Roll out or retest by locale",IF(Z34="Worse than Control","Stop or revise asset","")))</f>
        <v/>
      </c>
    </row>
    <row r="35" spans="1:27" ht="15" customHeight="1" x14ac:dyDescent="0.25">
      <c r="A35" s="12"/>
      <c r="B35" s="12"/>
      <c r="C35" s="18" t="str">
        <f>IF($B35="","",IFERROR(INDEX(Asset_Variants!$C$2:$C$200,MATCH($B35,Asset_Variants!$A$2:$A$200,0)),""))</f>
        <v/>
      </c>
      <c r="D35" s="18" t="str">
        <f>IF($A35="","",IFERROR(INDEX(Experiment_Setup!$F$2:$F$100,MATCH($A35,Experiment_Setup!$A$2:$A$100,0)),""))</f>
        <v/>
      </c>
      <c r="E35" s="18" t="str">
        <f>IF($A35="","",IFERROR(INDEX(Experiment_Setup!$G$2:$G$100,MATCH($A35,Experiment_Setup!$A$2:$A$100,0)),""))</f>
        <v/>
      </c>
      <c r="F35" s="18" t="str">
        <f>IF($B35="","",IFERROR(INDEX(Asset_Variants!$E$2:$E$200,MATCH($B35,Asset_Variants!$A$2:$A$200,0)),""))</f>
        <v/>
      </c>
      <c r="G35" s="18" t="str">
        <f>IF($B35="","",SUMIFS(Daily_Data!$H$2:$H$500,Daily_Data!$B$2:$B$500,$A35,Daily_Data!$C$2:$C$500,$B35))</f>
        <v/>
      </c>
      <c r="H35" s="18" t="str">
        <f>IF($B35="","",SUMIFS(Daily_Data!$I$2:$I$500,Daily_Data!$B$2:$B$500,$A35,Daily_Data!$C$2:$C$500,$B35))</f>
        <v/>
      </c>
      <c r="I35" s="18" t="str">
        <f>IF($B35="","",SUMIFS(Daily_Data!$J$2:$J$500,Daily_Data!$B$2:$B$500,$A35,Daily_Data!$C$2:$C$500,$B35))</f>
        <v/>
      </c>
      <c r="J35" s="18" t="str">
        <f>IF($B35="","",SUMIFS(Daily_Data!$K$2:$K$500,Daily_Data!$B$2:$B$500,$A35,Daily_Data!$C$2:$C$500,$B35))</f>
        <v/>
      </c>
      <c r="K35" s="21" t="str">
        <f t="shared" si="12"/>
        <v/>
      </c>
      <c r="L35" s="21" t="str">
        <f t="shared" si="13"/>
        <v/>
      </c>
      <c r="M35" s="21" t="str">
        <f t="shared" si="14"/>
        <v/>
      </c>
      <c r="N35" s="21" t="str">
        <f t="shared" si="15"/>
        <v/>
      </c>
      <c r="O35" s="18" t="str">
        <f>IF($A35="","",IFERROR(INDEX(Experiment_Setup!$L$2:$L$100,MATCH($A35,Experiment_Setup!$A$2:$A$100,0)),""))</f>
        <v/>
      </c>
      <c r="P35" s="18" t="str">
        <f t="shared" si="16"/>
        <v/>
      </c>
      <c r="Q35" s="21" t="str">
        <f t="shared" si="17"/>
        <v/>
      </c>
      <c r="R35" s="21" t="str">
        <f t="shared" si="18"/>
        <v/>
      </c>
      <c r="S35" s="21" t="str">
        <f t="shared" si="19"/>
        <v/>
      </c>
      <c r="T35" s="21" t="str">
        <f t="shared" si="20"/>
        <v/>
      </c>
      <c r="U35" s="21" t="str">
        <f>IF($A35="","",IF(IFERROR(INDEX(Experiment_Setup!$J$2:$J$100,MATCH($A35,Experiment_Setup!$A$2:$A$100,0)),"")="Retained CR",T35,S35))</f>
        <v/>
      </c>
      <c r="V35" s="22" t="str">
        <f t="shared" si="21"/>
        <v/>
      </c>
      <c r="W35" s="22" t="str">
        <f t="shared" si="22"/>
        <v/>
      </c>
      <c r="X35" s="21" t="str">
        <f>IF(OR($B35="",$B35=$O35),"",IF(IFERROR(INDEX(Experiment_Setup!$J$2:$J$100,MATCH($A35,Experiment_Setup!$A$2:$A$100,0)),"")="Retained CR",1-W35,1-V35))</f>
        <v/>
      </c>
      <c r="Y35" s="18" t="str">
        <f>IF($X35="","",IF(X35&gt;=Controls!$B$5,"Yes","No"))</f>
        <v/>
      </c>
      <c r="Z35" s="18" t="str">
        <f>IF($B35="","",IF($B35=$O35,"Control",IF(G35&lt;Controls!$B$7,"Needs More Data",IF(AND(Y35="Yes",U35&gt;0),"Beat Control",IF(AND(Y35="Yes",U35&lt;0),"Worse than Control","Needs More Data")))))</f>
        <v/>
      </c>
      <c r="AA35" s="18" t="str">
        <f t="shared" si="23"/>
        <v/>
      </c>
    </row>
    <row r="36" spans="1:27" ht="15" customHeight="1" x14ac:dyDescent="0.25">
      <c r="A36" s="12"/>
      <c r="B36" s="12"/>
      <c r="C36" s="18" t="str">
        <f>IF($B36="","",IFERROR(INDEX(Asset_Variants!$C$2:$C$200,MATCH($B36,Asset_Variants!$A$2:$A$200,0)),""))</f>
        <v/>
      </c>
      <c r="D36" s="18" t="str">
        <f>IF($A36="","",IFERROR(INDEX(Experiment_Setup!$F$2:$F$100,MATCH($A36,Experiment_Setup!$A$2:$A$100,0)),""))</f>
        <v/>
      </c>
      <c r="E36" s="18" t="str">
        <f>IF($A36="","",IFERROR(INDEX(Experiment_Setup!$G$2:$G$100,MATCH($A36,Experiment_Setup!$A$2:$A$100,0)),""))</f>
        <v/>
      </c>
      <c r="F36" s="18" t="str">
        <f>IF($B36="","",IFERROR(INDEX(Asset_Variants!$E$2:$E$200,MATCH($B36,Asset_Variants!$A$2:$A$200,0)),""))</f>
        <v/>
      </c>
      <c r="G36" s="18" t="str">
        <f>IF($B36="","",SUMIFS(Daily_Data!$H$2:$H$500,Daily_Data!$B$2:$B$500,$A36,Daily_Data!$C$2:$C$500,$B36))</f>
        <v/>
      </c>
      <c r="H36" s="18" t="str">
        <f>IF($B36="","",SUMIFS(Daily_Data!$I$2:$I$500,Daily_Data!$B$2:$B$500,$A36,Daily_Data!$C$2:$C$500,$B36))</f>
        <v/>
      </c>
      <c r="I36" s="18" t="str">
        <f>IF($B36="","",SUMIFS(Daily_Data!$J$2:$J$500,Daily_Data!$B$2:$B$500,$A36,Daily_Data!$C$2:$C$500,$B36))</f>
        <v/>
      </c>
      <c r="J36" s="18" t="str">
        <f>IF($B36="","",SUMIFS(Daily_Data!$K$2:$K$500,Daily_Data!$B$2:$B$500,$A36,Daily_Data!$C$2:$C$500,$B36))</f>
        <v/>
      </c>
      <c r="K36" s="21" t="str">
        <f t="shared" si="12"/>
        <v/>
      </c>
      <c r="L36" s="21" t="str">
        <f t="shared" si="13"/>
        <v/>
      </c>
      <c r="M36" s="21" t="str">
        <f t="shared" si="14"/>
        <v/>
      </c>
      <c r="N36" s="21" t="str">
        <f t="shared" si="15"/>
        <v/>
      </c>
      <c r="O36" s="18" t="str">
        <f>IF($A36="","",IFERROR(INDEX(Experiment_Setup!$L$2:$L$100,MATCH($A36,Experiment_Setup!$A$2:$A$100,0)),""))</f>
        <v/>
      </c>
      <c r="P36" s="18" t="str">
        <f t="shared" si="16"/>
        <v/>
      </c>
      <c r="Q36" s="21" t="str">
        <f t="shared" si="17"/>
        <v/>
      </c>
      <c r="R36" s="21" t="str">
        <f t="shared" si="18"/>
        <v/>
      </c>
      <c r="S36" s="21" t="str">
        <f t="shared" si="19"/>
        <v/>
      </c>
      <c r="T36" s="21" t="str">
        <f t="shared" si="20"/>
        <v/>
      </c>
      <c r="U36" s="21" t="str">
        <f>IF($A36="","",IF(IFERROR(INDEX(Experiment_Setup!$J$2:$J$100,MATCH($A36,Experiment_Setup!$A$2:$A$100,0)),"")="Retained CR",T36,S36))</f>
        <v/>
      </c>
      <c r="V36" s="22" t="str">
        <f t="shared" si="21"/>
        <v/>
      </c>
      <c r="W36" s="22" t="str">
        <f t="shared" si="22"/>
        <v/>
      </c>
      <c r="X36" s="21" t="str">
        <f>IF(OR($B36="",$B36=$O36),"",IF(IFERROR(INDEX(Experiment_Setup!$J$2:$J$100,MATCH($A36,Experiment_Setup!$A$2:$A$100,0)),"")="Retained CR",1-W36,1-V36))</f>
        <v/>
      </c>
      <c r="Y36" s="18" t="str">
        <f>IF($X36="","",IF(X36&gt;=Controls!$B$5,"Yes","No"))</f>
        <v/>
      </c>
      <c r="Z36" s="18" t="str">
        <f>IF($B36="","",IF($B36=$O36,"Control",IF(G36&lt;Controls!$B$7,"Needs More Data",IF(AND(Y36="Yes",U36&gt;0),"Beat Control",IF(AND(Y36="Yes",U36&lt;0),"Worse than Control","Needs More Data")))))</f>
        <v/>
      </c>
      <c r="AA36" s="18" t="str">
        <f t="shared" si="23"/>
        <v/>
      </c>
    </row>
    <row r="37" spans="1:27" ht="15" customHeight="1" x14ac:dyDescent="0.25">
      <c r="A37" s="12"/>
      <c r="B37" s="12"/>
      <c r="C37" s="18" t="str">
        <f>IF($B37="","",IFERROR(INDEX(Asset_Variants!$C$2:$C$200,MATCH($B37,Asset_Variants!$A$2:$A$200,0)),""))</f>
        <v/>
      </c>
      <c r="D37" s="18" t="str">
        <f>IF($A37="","",IFERROR(INDEX(Experiment_Setup!$F$2:$F$100,MATCH($A37,Experiment_Setup!$A$2:$A$100,0)),""))</f>
        <v/>
      </c>
      <c r="E37" s="18" t="str">
        <f>IF($A37="","",IFERROR(INDEX(Experiment_Setup!$G$2:$G$100,MATCH($A37,Experiment_Setup!$A$2:$A$100,0)),""))</f>
        <v/>
      </c>
      <c r="F37" s="18" t="str">
        <f>IF($B37="","",IFERROR(INDEX(Asset_Variants!$E$2:$E$200,MATCH($B37,Asset_Variants!$A$2:$A$200,0)),""))</f>
        <v/>
      </c>
      <c r="G37" s="18" t="str">
        <f>IF($B37="","",SUMIFS(Daily_Data!$H$2:$H$500,Daily_Data!$B$2:$B$500,$A37,Daily_Data!$C$2:$C$500,$B37))</f>
        <v/>
      </c>
      <c r="H37" s="18" t="str">
        <f>IF($B37="","",SUMIFS(Daily_Data!$I$2:$I$500,Daily_Data!$B$2:$B$500,$A37,Daily_Data!$C$2:$C$500,$B37))</f>
        <v/>
      </c>
      <c r="I37" s="18" t="str">
        <f>IF($B37="","",SUMIFS(Daily_Data!$J$2:$J$500,Daily_Data!$B$2:$B$500,$A37,Daily_Data!$C$2:$C$500,$B37))</f>
        <v/>
      </c>
      <c r="J37" s="18" t="str">
        <f>IF($B37="","",SUMIFS(Daily_Data!$K$2:$K$500,Daily_Data!$B$2:$B$500,$A37,Daily_Data!$C$2:$C$500,$B37))</f>
        <v/>
      </c>
      <c r="K37" s="21" t="str">
        <f t="shared" si="12"/>
        <v/>
      </c>
      <c r="L37" s="21" t="str">
        <f t="shared" si="13"/>
        <v/>
      </c>
      <c r="M37" s="21" t="str">
        <f t="shared" si="14"/>
        <v/>
      </c>
      <c r="N37" s="21" t="str">
        <f t="shared" si="15"/>
        <v/>
      </c>
      <c r="O37" s="18" t="str">
        <f>IF($A37="","",IFERROR(INDEX(Experiment_Setup!$L$2:$L$100,MATCH($A37,Experiment_Setup!$A$2:$A$100,0)),""))</f>
        <v/>
      </c>
      <c r="P37" s="18" t="str">
        <f t="shared" si="16"/>
        <v/>
      </c>
      <c r="Q37" s="21" t="str">
        <f t="shared" si="17"/>
        <v/>
      </c>
      <c r="R37" s="21" t="str">
        <f t="shared" si="18"/>
        <v/>
      </c>
      <c r="S37" s="21" t="str">
        <f t="shared" si="19"/>
        <v/>
      </c>
      <c r="T37" s="21" t="str">
        <f t="shared" si="20"/>
        <v/>
      </c>
      <c r="U37" s="21" t="str">
        <f>IF($A37="","",IF(IFERROR(INDEX(Experiment_Setup!$J$2:$J$100,MATCH($A37,Experiment_Setup!$A$2:$A$100,0)),"")="Retained CR",T37,S37))</f>
        <v/>
      </c>
      <c r="V37" s="22" t="str">
        <f t="shared" si="21"/>
        <v/>
      </c>
      <c r="W37" s="22" t="str">
        <f t="shared" si="22"/>
        <v/>
      </c>
      <c r="X37" s="21" t="str">
        <f>IF(OR($B37="",$B37=$O37),"",IF(IFERROR(INDEX(Experiment_Setup!$J$2:$J$100,MATCH($A37,Experiment_Setup!$A$2:$A$100,0)),"")="Retained CR",1-W37,1-V37))</f>
        <v/>
      </c>
      <c r="Y37" s="18" t="str">
        <f>IF($X37="","",IF(X37&gt;=Controls!$B$5,"Yes","No"))</f>
        <v/>
      </c>
      <c r="Z37" s="18" t="str">
        <f>IF($B37="","",IF($B37=$O37,"Control",IF(G37&lt;Controls!$B$7,"Needs More Data",IF(AND(Y37="Yes",U37&gt;0),"Beat Control",IF(AND(Y37="Yes",U37&lt;0),"Worse than Control","Needs More Data")))))</f>
        <v/>
      </c>
      <c r="AA37" s="18" t="str">
        <f t="shared" si="23"/>
        <v/>
      </c>
    </row>
    <row r="38" spans="1:27" ht="15" customHeight="1" x14ac:dyDescent="0.25">
      <c r="A38" s="12"/>
      <c r="B38" s="12"/>
      <c r="C38" s="18" t="str">
        <f>IF($B38="","",IFERROR(INDEX(Asset_Variants!$C$2:$C$200,MATCH($B38,Asset_Variants!$A$2:$A$200,0)),""))</f>
        <v/>
      </c>
      <c r="D38" s="18" t="str">
        <f>IF($A38="","",IFERROR(INDEX(Experiment_Setup!$F$2:$F$100,MATCH($A38,Experiment_Setup!$A$2:$A$100,0)),""))</f>
        <v/>
      </c>
      <c r="E38" s="18" t="str">
        <f>IF($A38="","",IFERROR(INDEX(Experiment_Setup!$G$2:$G$100,MATCH($A38,Experiment_Setup!$A$2:$A$100,0)),""))</f>
        <v/>
      </c>
      <c r="F38" s="18" t="str">
        <f>IF($B38="","",IFERROR(INDEX(Asset_Variants!$E$2:$E$200,MATCH($B38,Asset_Variants!$A$2:$A$200,0)),""))</f>
        <v/>
      </c>
      <c r="G38" s="18" t="str">
        <f>IF($B38="","",SUMIFS(Daily_Data!$H$2:$H$500,Daily_Data!$B$2:$B$500,$A38,Daily_Data!$C$2:$C$500,$B38))</f>
        <v/>
      </c>
      <c r="H38" s="18" t="str">
        <f>IF($B38="","",SUMIFS(Daily_Data!$I$2:$I$500,Daily_Data!$B$2:$B$500,$A38,Daily_Data!$C$2:$C$500,$B38))</f>
        <v/>
      </c>
      <c r="I38" s="18" t="str">
        <f>IF($B38="","",SUMIFS(Daily_Data!$J$2:$J$500,Daily_Data!$B$2:$B$500,$A38,Daily_Data!$C$2:$C$500,$B38))</f>
        <v/>
      </c>
      <c r="J38" s="18" t="str">
        <f>IF($B38="","",SUMIFS(Daily_Data!$K$2:$K$500,Daily_Data!$B$2:$B$500,$A38,Daily_Data!$C$2:$C$500,$B38))</f>
        <v/>
      </c>
      <c r="K38" s="21" t="str">
        <f t="shared" si="12"/>
        <v/>
      </c>
      <c r="L38" s="21" t="str">
        <f t="shared" si="13"/>
        <v/>
      </c>
      <c r="M38" s="21" t="str">
        <f t="shared" si="14"/>
        <v/>
      </c>
      <c r="N38" s="21" t="str">
        <f t="shared" si="15"/>
        <v/>
      </c>
      <c r="O38" s="18" t="str">
        <f>IF($A38="","",IFERROR(INDEX(Experiment_Setup!$L$2:$L$100,MATCH($A38,Experiment_Setup!$A$2:$A$100,0)),""))</f>
        <v/>
      </c>
      <c r="P38" s="18" t="str">
        <f t="shared" si="16"/>
        <v/>
      </c>
      <c r="Q38" s="21" t="str">
        <f t="shared" si="17"/>
        <v/>
      </c>
      <c r="R38" s="21" t="str">
        <f t="shared" si="18"/>
        <v/>
      </c>
      <c r="S38" s="21" t="str">
        <f t="shared" si="19"/>
        <v/>
      </c>
      <c r="T38" s="21" t="str">
        <f t="shared" si="20"/>
        <v/>
      </c>
      <c r="U38" s="21" t="str">
        <f>IF($A38="","",IF(IFERROR(INDEX(Experiment_Setup!$J$2:$J$100,MATCH($A38,Experiment_Setup!$A$2:$A$100,0)),"")="Retained CR",T38,S38))</f>
        <v/>
      </c>
      <c r="V38" s="22" t="str">
        <f t="shared" si="21"/>
        <v/>
      </c>
      <c r="W38" s="22" t="str">
        <f t="shared" si="22"/>
        <v/>
      </c>
      <c r="X38" s="21" t="str">
        <f>IF(OR($B38="",$B38=$O38),"",IF(IFERROR(INDEX(Experiment_Setup!$J$2:$J$100,MATCH($A38,Experiment_Setup!$A$2:$A$100,0)),"")="Retained CR",1-W38,1-V38))</f>
        <v/>
      </c>
      <c r="Y38" s="18" t="str">
        <f>IF($X38="","",IF(X38&gt;=Controls!$B$5,"Yes","No"))</f>
        <v/>
      </c>
      <c r="Z38" s="18" t="str">
        <f>IF($B38="","",IF($B38=$O38,"Control",IF(G38&lt;Controls!$B$7,"Needs More Data",IF(AND(Y38="Yes",U38&gt;0),"Beat Control",IF(AND(Y38="Yes",U38&lt;0),"Worse than Control","Needs More Data")))))</f>
        <v/>
      </c>
      <c r="AA38" s="18" t="str">
        <f t="shared" si="23"/>
        <v/>
      </c>
    </row>
    <row r="39" spans="1:27" ht="15" customHeight="1" x14ac:dyDescent="0.25">
      <c r="A39" s="12"/>
      <c r="B39" s="12"/>
      <c r="C39" s="18" t="str">
        <f>IF($B39="","",IFERROR(INDEX(Asset_Variants!$C$2:$C$200,MATCH($B39,Asset_Variants!$A$2:$A$200,0)),""))</f>
        <v/>
      </c>
      <c r="D39" s="18" t="str">
        <f>IF($A39="","",IFERROR(INDEX(Experiment_Setup!$F$2:$F$100,MATCH($A39,Experiment_Setup!$A$2:$A$100,0)),""))</f>
        <v/>
      </c>
      <c r="E39" s="18" t="str">
        <f>IF($A39="","",IFERROR(INDEX(Experiment_Setup!$G$2:$G$100,MATCH($A39,Experiment_Setup!$A$2:$A$100,0)),""))</f>
        <v/>
      </c>
      <c r="F39" s="18" t="str">
        <f>IF($B39="","",IFERROR(INDEX(Asset_Variants!$E$2:$E$200,MATCH($B39,Asset_Variants!$A$2:$A$200,0)),""))</f>
        <v/>
      </c>
      <c r="G39" s="18" t="str">
        <f>IF($B39="","",SUMIFS(Daily_Data!$H$2:$H$500,Daily_Data!$B$2:$B$500,$A39,Daily_Data!$C$2:$C$500,$B39))</f>
        <v/>
      </c>
      <c r="H39" s="18" t="str">
        <f>IF($B39="","",SUMIFS(Daily_Data!$I$2:$I$500,Daily_Data!$B$2:$B$500,$A39,Daily_Data!$C$2:$C$500,$B39))</f>
        <v/>
      </c>
      <c r="I39" s="18" t="str">
        <f>IF($B39="","",SUMIFS(Daily_Data!$J$2:$J$500,Daily_Data!$B$2:$B$500,$A39,Daily_Data!$C$2:$C$500,$B39))</f>
        <v/>
      </c>
      <c r="J39" s="18" t="str">
        <f>IF($B39="","",SUMIFS(Daily_Data!$K$2:$K$500,Daily_Data!$B$2:$B$500,$A39,Daily_Data!$C$2:$C$500,$B39))</f>
        <v/>
      </c>
      <c r="K39" s="21" t="str">
        <f t="shared" si="12"/>
        <v/>
      </c>
      <c r="L39" s="21" t="str">
        <f t="shared" si="13"/>
        <v/>
      </c>
      <c r="M39" s="21" t="str">
        <f t="shared" si="14"/>
        <v/>
      </c>
      <c r="N39" s="21" t="str">
        <f t="shared" si="15"/>
        <v/>
      </c>
      <c r="O39" s="18" t="str">
        <f>IF($A39="","",IFERROR(INDEX(Experiment_Setup!$L$2:$L$100,MATCH($A39,Experiment_Setup!$A$2:$A$100,0)),""))</f>
        <v/>
      </c>
      <c r="P39" s="18" t="str">
        <f t="shared" si="16"/>
        <v/>
      </c>
      <c r="Q39" s="21" t="str">
        <f t="shared" si="17"/>
        <v/>
      </c>
      <c r="R39" s="21" t="str">
        <f t="shared" si="18"/>
        <v/>
      </c>
      <c r="S39" s="21" t="str">
        <f t="shared" si="19"/>
        <v/>
      </c>
      <c r="T39" s="21" t="str">
        <f t="shared" si="20"/>
        <v/>
      </c>
      <c r="U39" s="21" t="str">
        <f>IF($A39="","",IF(IFERROR(INDEX(Experiment_Setup!$J$2:$J$100,MATCH($A39,Experiment_Setup!$A$2:$A$100,0)),"")="Retained CR",T39,S39))</f>
        <v/>
      </c>
      <c r="V39" s="22" t="str">
        <f t="shared" si="21"/>
        <v/>
      </c>
      <c r="W39" s="22" t="str">
        <f t="shared" si="22"/>
        <v/>
      </c>
      <c r="X39" s="21" t="str">
        <f>IF(OR($B39="",$B39=$O39),"",IF(IFERROR(INDEX(Experiment_Setup!$J$2:$J$100,MATCH($A39,Experiment_Setup!$A$2:$A$100,0)),"")="Retained CR",1-W39,1-V39))</f>
        <v/>
      </c>
      <c r="Y39" s="18" t="str">
        <f>IF($X39="","",IF(X39&gt;=Controls!$B$5,"Yes","No"))</f>
        <v/>
      </c>
      <c r="Z39" s="18" t="str">
        <f>IF($B39="","",IF($B39=$O39,"Control",IF(G39&lt;Controls!$B$7,"Needs More Data",IF(AND(Y39="Yes",U39&gt;0),"Beat Control",IF(AND(Y39="Yes",U39&lt;0),"Worse than Control","Needs More Data")))))</f>
        <v/>
      </c>
      <c r="AA39" s="18" t="str">
        <f t="shared" si="23"/>
        <v/>
      </c>
    </row>
    <row r="40" spans="1:27" ht="15" customHeight="1" x14ac:dyDescent="0.25">
      <c r="A40" s="12"/>
      <c r="B40" s="12"/>
      <c r="C40" s="18" t="str">
        <f>IF($B40="","",IFERROR(INDEX(Asset_Variants!$C$2:$C$200,MATCH($B40,Asset_Variants!$A$2:$A$200,0)),""))</f>
        <v/>
      </c>
      <c r="D40" s="18" t="str">
        <f>IF($A40="","",IFERROR(INDEX(Experiment_Setup!$F$2:$F$100,MATCH($A40,Experiment_Setup!$A$2:$A$100,0)),""))</f>
        <v/>
      </c>
      <c r="E40" s="18" t="str">
        <f>IF($A40="","",IFERROR(INDEX(Experiment_Setup!$G$2:$G$100,MATCH($A40,Experiment_Setup!$A$2:$A$100,0)),""))</f>
        <v/>
      </c>
      <c r="F40" s="18" t="str">
        <f>IF($B40="","",IFERROR(INDEX(Asset_Variants!$E$2:$E$200,MATCH($B40,Asset_Variants!$A$2:$A$200,0)),""))</f>
        <v/>
      </c>
      <c r="G40" s="18" t="str">
        <f>IF($B40="","",SUMIFS(Daily_Data!$H$2:$H$500,Daily_Data!$B$2:$B$500,$A40,Daily_Data!$C$2:$C$500,$B40))</f>
        <v/>
      </c>
      <c r="H40" s="18" t="str">
        <f>IF($B40="","",SUMIFS(Daily_Data!$I$2:$I$500,Daily_Data!$B$2:$B$500,$A40,Daily_Data!$C$2:$C$500,$B40))</f>
        <v/>
      </c>
      <c r="I40" s="18" t="str">
        <f>IF($B40="","",SUMIFS(Daily_Data!$J$2:$J$500,Daily_Data!$B$2:$B$500,$A40,Daily_Data!$C$2:$C$500,$B40))</f>
        <v/>
      </c>
      <c r="J40" s="18" t="str">
        <f>IF($B40="","",SUMIFS(Daily_Data!$K$2:$K$500,Daily_Data!$B$2:$B$500,$A40,Daily_Data!$C$2:$C$500,$B40))</f>
        <v/>
      </c>
      <c r="K40" s="21" t="str">
        <f t="shared" si="12"/>
        <v/>
      </c>
      <c r="L40" s="21" t="str">
        <f t="shared" si="13"/>
        <v/>
      </c>
      <c r="M40" s="21" t="str">
        <f t="shared" si="14"/>
        <v/>
      </c>
      <c r="N40" s="21" t="str">
        <f t="shared" si="15"/>
        <v/>
      </c>
      <c r="O40" s="18" t="str">
        <f>IF($A40="","",IFERROR(INDEX(Experiment_Setup!$L$2:$L$100,MATCH($A40,Experiment_Setup!$A$2:$A$100,0)),""))</f>
        <v/>
      </c>
      <c r="P40" s="18" t="str">
        <f t="shared" si="16"/>
        <v/>
      </c>
      <c r="Q40" s="21" t="str">
        <f t="shared" si="17"/>
        <v/>
      </c>
      <c r="R40" s="21" t="str">
        <f t="shared" si="18"/>
        <v/>
      </c>
      <c r="S40" s="21" t="str">
        <f t="shared" si="19"/>
        <v/>
      </c>
      <c r="T40" s="21" t="str">
        <f t="shared" si="20"/>
        <v/>
      </c>
      <c r="U40" s="21" t="str">
        <f>IF($A40="","",IF(IFERROR(INDEX(Experiment_Setup!$J$2:$J$100,MATCH($A40,Experiment_Setup!$A$2:$A$100,0)),"")="Retained CR",T40,S40))</f>
        <v/>
      </c>
      <c r="V40" s="22" t="str">
        <f t="shared" si="21"/>
        <v/>
      </c>
      <c r="W40" s="22" t="str">
        <f t="shared" si="22"/>
        <v/>
      </c>
      <c r="X40" s="21" t="str">
        <f>IF(OR($B40="",$B40=$O40),"",IF(IFERROR(INDEX(Experiment_Setup!$J$2:$J$100,MATCH($A40,Experiment_Setup!$A$2:$A$100,0)),"")="Retained CR",1-W40,1-V40))</f>
        <v/>
      </c>
      <c r="Y40" s="18" t="str">
        <f>IF($X40="","",IF(X40&gt;=Controls!$B$5,"Yes","No"))</f>
        <v/>
      </c>
      <c r="Z40" s="18" t="str">
        <f>IF($B40="","",IF($B40=$O40,"Control",IF(G40&lt;Controls!$B$7,"Needs More Data",IF(AND(Y40="Yes",U40&gt;0),"Beat Control",IF(AND(Y40="Yes",U40&lt;0),"Worse than Control","Needs More Data")))))</f>
        <v/>
      </c>
      <c r="AA40" s="18" t="str">
        <f t="shared" si="23"/>
        <v/>
      </c>
    </row>
    <row r="41" spans="1:27" ht="15" customHeight="1" x14ac:dyDescent="0.25">
      <c r="A41" s="12"/>
      <c r="B41" s="12"/>
      <c r="C41" s="18" t="str">
        <f>IF($B41="","",IFERROR(INDEX(Asset_Variants!$C$2:$C$200,MATCH($B41,Asset_Variants!$A$2:$A$200,0)),""))</f>
        <v/>
      </c>
      <c r="D41" s="18" t="str">
        <f>IF($A41="","",IFERROR(INDEX(Experiment_Setup!$F$2:$F$100,MATCH($A41,Experiment_Setup!$A$2:$A$100,0)),""))</f>
        <v/>
      </c>
      <c r="E41" s="18" t="str">
        <f>IF($A41="","",IFERROR(INDEX(Experiment_Setup!$G$2:$G$100,MATCH($A41,Experiment_Setup!$A$2:$A$100,0)),""))</f>
        <v/>
      </c>
      <c r="F41" s="18" t="str">
        <f>IF($B41="","",IFERROR(INDEX(Asset_Variants!$E$2:$E$200,MATCH($B41,Asset_Variants!$A$2:$A$200,0)),""))</f>
        <v/>
      </c>
      <c r="G41" s="18" t="str">
        <f>IF($B41="","",SUMIFS(Daily_Data!$H$2:$H$500,Daily_Data!$B$2:$B$500,$A41,Daily_Data!$C$2:$C$500,$B41))</f>
        <v/>
      </c>
      <c r="H41" s="18" t="str">
        <f>IF($B41="","",SUMIFS(Daily_Data!$I$2:$I$500,Daily_Data!$B$2:$B$500,$A41,Daily_Data!$C$2:$C$500,$B41))</f>
        <v/>
      </c>
      <c r="I41" s="18" t="str">
        <f>IF($B41="","",SUMIFS(Daily_Data!$J$2:$J$500,Daily_Data!$B$2:$B$500,$A41,Daily_Data!$C$2:$C$500,$B41))</f>
        <v/>
      </c>
      <c r="J41" s="18" t="str">
        <f>IF($B41="","",SUMIFS(Daily_Data!$K$2:$K$500,Daily_Data!$B$2:$B$500,$A41,Daily_Data!$C$2:$C$500,$B41))</f>
        <v/>
      </c>
      <c r="K41" s="21" t="str">
        <f t="shared" si="12"/>
        <v/>
      </c>
      <c r="L41" s="21" t="str">
        <f t="shared" si="13"/>
        <v/>
      </c>
      <c r="M41" s="21" t="str">
        <f t="shared" si="14"/>
        <v/>
      </c>
      <c r="N41" s="21" t="str">
        <f t="shared" si="15"/>
        <v/>
      </c>
      <c r="O41" s="18" t="str">
        <f>IF($A41="","",IFERROR(INDEX(Experiment_Setup!$L$2:$L$100,MATCH($A41,Experiment_Setup!$A$2:$A$100,0)),""))</f>
        <v/>
      </c>
      <c r="P41" s="18" t="str">
        <f t="shared" si="16"/>
        <v/>
      </c>
      <c r="Q41" s="21" t="str">
        <f t="shared" si="17"/>
        <v/>
      </c>
      <c r="R41" s="21" t="str">
        <f t="shared" si="18"/>
        <v/>
      </c>
      <c r="S41" s="21" t="str">
        <f t="shared" si="19"/>
        <v/>
      </c>
      <c r="T41" s="21" t="str">
        <f t="shared" si="20"/>
        <v/>
      </c>
      <c r="U41" s="21" t="str">
        <f>IF($A41="","",IF(IFERROR(INDEX(Experiment_Setup!$J$2:$J$100,MATCH($A41,Experiment_Setup!$A$2:$A$100,0)),"")="Retained CR",T41,S41))</f>
        <v/>
      </c>
      <c r="V41" s="22" t="str">
        <f t="shared" si="21"/>
        <v/>
      </c>
      <c r="W41" s="22" t="str">
        <f t="shared" si="22"/>
        <v/>
      </c>
      <c r="X41" s="21" t="str">
        <f>IF(OR($B41="",$B41=$O41),"",IF(IFERROR(INDEX(Experiment_Setup!$J$2:$J$100,MATCH($A41,Experiment_Setup!$A$2:$A$100,0)),"")="Retained CR",1-W41,1-V41))</f>
        <v/>
      </c>
      <c r="Y41" s="18" t="str">
        <f>IF($X41="","",IF(X41&gt;=Controls!$B$5,"Yes","No"))</f>
        <v/>
      </c>
      <c r="Z41" s="18" t="str">
        <f>IF($B41="","",IF($B41=$O41,"Control",IF(G41&lt;Controls!$B$7,"Needs More Data",IF(AND(Y41="Yes",U41&gt;0),"Beat Control",IF(AND(Y41="Yes",U41&lt;0),"Worse than Control","Needs More Data")))))</f>
        <v/>
      </c>
      <c r="AA41" s="18" t="str">
        <f t="shared" si="23"/>
        <v/>
      </c>
    </row>
    <row r="42" spans="1:27" ht="15" customHeight="1" x14ac:dyDescent="0.25">
      <c r="A42" s="12"/>
      <c r="B42" s="12"/>
      <c r="C42" s="18" t="str">
        <f>IF($B42="","",IFERROR(INDEX(Asset_Variants!$C$2:$C$200,MATCH($B42,Asset_Variants!$A$2:$A$200,0)),""))</f>
        <v/>
      </c>
      <c r="D42" s="18" t="str">
        <f>IF($A42="","",IFERROR(INDEX(Experiment_Setup!$F$2:$F$100,MATCH($A42,Experiment_Setup!$A$2:$A$100,0)),""))</f>
        <v/>
      </c>
      <c r="E42" s="18" t="str">
        <f>IF($A42="","",IFERROR(INDEX(Experiment_Setup!$G$2:$G$100,MATCH($A42,Experiment_Setup!$A$2:$A$100,0)),""))</f>
        <v/>
      </c>
      <c r="F42" s="18" t="str">
        <f>IF($B42="","",IFERROR(INDEX(Asset_Variants!$E$2:$E$200,MATCH($B42,Asset_Variants!$A$2:$A$200,0)),""))</f>
        <v/>
      </c>
      <c r="G42" s="18" t="str">
        <f>IF($B42="","",SUMIFS(Daily_Data!$H$2:$H$500,Daily_Data!$B$2:$B$500,$A42,Daily_Data!$C$2:$C$500,$B42))</f>
        <v/>
      </c>
      <c r="H42" s="18" t="str">
        <f>IF($B42="","",SUMIFS(Daily_Data!$I$2:$I$500,Daily_Data!$B$2:$B$500,$A42,Daily_Data!$C$2:$C$500,$B42))</f>
        <v/>
      </c>
      <c r="I42" s="18" t="str">
        <f>IF($B42="","",SUMIFS(Daily_Data!$J$2:$J$500,Daily_Data!$B$2:$B$500,$A42,Daily_Data!$C$2:$C$500,$B42))</f>
        <v/>
      </c>
      <c r="J42" s="18" t="str">
        <f>IF($B42="","",SUMIFS(Daily_Data!$K$2:$K$500,Daily_Data!$B$2:$B$500,$A42,Daily_Data!$C$2:$C$500,$B42))</f>
        <v/>
      </c>
      <c r="K42" s="21" t="str">
        <f t="shared" si="12"/>
        <v/>
      </c>
      <c r="L42" s="21" t="str">
        <f t="shared" si="13"/>
        <v/>
      </c>
      <c r="M42" s="21" t="str">
        <f t="shared" si="14"/>
        <v/>
      </c>
      <c r="N42" s="21" t="str">
        <f t="shared" si="15"/>
        <v/>
      </c>
      <c r="O42" s="18" t="str">
        <f>IF($A42="","",IFERROR(INDEX(Experiment_Setup!$L$2:$L$100,MATCH($A42,Experiment_Setup!$A$2:$A$100,0)),""))</f>
        <v/>
      </c>
      <c r="P42" s="18" t="str">
        <f t="shared" si="16"/>
        <v/>
      </c>
      <c r="Q42" s="21" t="str">
        <f t="shared" si="17"/>
        <v/>
      </c>
      <c r="R42" s="21" t="str">
        <f t="shared" si="18"/>
        <v/>
      </c>
      <c r="S42" s="21" t="str">
        <f t="shared" si="19"/>
        <v/>
      </c>
      <c r="T42" s="21" t="str">
        <f t="shared" si="20"/>
        <v/>
      </c>
      <c r="U42" s="21" t="str">
        <f>IF($A42="","",IF(IFERROR(INDEX(Experiment_Setup!$J$2:$J$100,MATCH($A42,Experiment_Setup!$A$2:$A$100,0)),"")="Retained CR",T42,S42))</f>
        <v/>
      </c>
      <c r="V42" s="22" t="str">
        <f t="shared" si="21"/>
        <v/>
      </c>
      <c r="W42" s="22" t="str">
        <f t="shared" si="22"/>
        <v/>
      </c>
      <c r="X42" s="21" t="str">
        <f>IF(OR($B42="",$B42=$O42),"",IF(IFERROR(INDEX(Experiment_Setup!$J$2:$J$100,MATCH($A42,Experiment_Setup!$A$2:$A$100,0)),"")="Retained CR",1-W42,1-V42))</f>
        <v/>
      </c>
      <c r="Y42" s="18" t="str">
        <f>IF($X42="","",IF(X42&gt;=Controls!$B$5,"Yes","No"))</f>
        <v/>
      </c>
      <c r="Z42" s="18" t="str">
        <f>IF($B42="","",IF($B42=$O42,"Control",IF(G42&lt;Controls!$B$7,"Needs More Data",IF(AND(Y42="Yes",U42&gt;0),"Beat Control",IF(AND(Y42="Yes",U42&lt;0),"Worse than Control","Needs More Data")))))</f>
        <v/>
      </c>
      <c r="AA42" s="18" t="str">
        <f t="shared" si="23"/>
        <v/>
      </c>
    </row>
    <row r="43" spans="1:27" ht="15" customHeight="1" x14ac:dyDescent="0.25">
      <c r="A43" s="12"/>
      <c r="B43" s="12"/>
      <c r="C43" s="18" t="str">
        <f>IF($B43="","",IFERROR(INDEX(Asset_Variants!$C$2:$C$200,MATCH($B43,Asset_Variants!$A$2:$A$200,0)),""))</f>
        <v/>
      </c>
      <c r="D43" s="18" t="str">
        <f>IF($A43="","",IFERROR(INDEX(Experiment_Setup!$F$2:$F$100,MATCH($A43,Experiment_Setup!$A$2:$A$100,0)),""))</f>
        <v/>
      </c>
      <c r="E43" s="18" t="str">
        <f>IF($A43="","",IFERROR(INDEX(Experiment_Setup!$G$2:$G$100,MATCH($A43,Experiment_Setup!$A$2:$A$100,0)),""))</f>
        <v/>
      </c>
      <c r="F43" s="18" t="str">
        <f>IF($B43="","",IFERROR(INDEX(Asset_Variants!$E$2:$E$200,MATCH($B43,Asset_Variants!$A$2:$A$200,0)),""))</f>
        <v/>
      </c>
      <c r="G43" s="18" t="str">
        <f>IF($B43="","",SUMIFS(Daily_Data!$H$2:$H$500,Daily_Data!$B$2:$B$500,$A43,Daily_Data!$C$2:$C$500,$B43))</f>
        <v/>
      </c>
      <c r="H43" s="18" t="str">
        <f>IF($B43="","",SUMIFS(Daily_Data!$I$2:$I$500,Daily_Data!$B$2:$B$500,$A43,Daily_Data!$C$2:$C$500,$B43))</f>
        <v/>
      </c>
      <c r="I43" s="18" t="str">
        <f>IF($B43="","",SUMIFS(Daily_Data!$J$2:$J$500,Daily_Data!$B$2:$B$500,$A43,Daily_Data!$C$2:$C$500,$B43))</f>
        <v/>
      </c>
      <c r="J43" s="18" t="str">
        <f>IF($B43="","",SUMIFS(Daily_Data!$K$2:$K$500,Daily_Data!$B$2:$B$500,$A43,Daily_Data!$C$2:$C$500,$B43))</f>
        <v/>
      </c>
      <c r="K43" s="21" t="str">
        <f t="shared" si="12"/>
        <v/>
      </c>
      <c r="L43" s="21" t="str">
        <f t="shared" si="13"/>
        <v/>
      </c>
      <c r="M43" s="21" t="str">
        <f t="shared" si="14"/>
        <v/>
      </c>
      <c r="N43" s="21" t="str">
        <f t="shared" si="15"/>
        <v/>
      </c>
      <c r="O43" s="18" t="str">
        <f>IF($A43="","",IFERROR(INDEX(Experiment_Setup!$L$2:$L$100,MATCH($A43,Experiment_Setup!$A$2:$A$100,0)),""))</f>
        <v/>
      </c>
      <c r="P43" s="18" t="str">
        <f t="shared" si="16"/>
        <v/>
      </c>
      <c r="Q43" s="21" t="str">
        <f t="shared" si="17"/>
        <v/>
      </c>
      <c r="R43" s="21" t="str">
        <f t="shared" si="18"/>
        <v/>
      </c>
      <c r="S43" s="21" t="str">
        <f t="shared" si="19"/>
        <v/>
      </c>
      <c r="T43" s="21" t="str">
        <f t="shared" si="20"/>
        <v/>
      </c>
      <c r="U43" s="21" t="str">
        <f>IF($A43="","",IF(IFERROR(INDEX(Experiment_Setup!$J$2:$J$100,MATCH($A43,Experiment_Setup!$A$2:$A$100,0)),"")="Retained CR",T43,S43))</f>
        <v/>
      </c>
      <c r="V43" s="22" t="str">
        <f t="shared" si="21"/>
        <v/>
      </c>
      <c r="W43" s="22" t="str">
        <f t="shared" si="22"/>
        <v/>
      </c>
      <c r="X43" s="21" t="str">
        <f>IF(OR($B43="",$B43=$O43),"",IF(IFERROR(INDEX(Experiment_Setup!$J$2:$J$100,MATCH($A43,Experiment_Setup!$A$2:$A$100,0)),"")="Retained CR",1-W43,1-V43))</f>
        <v/>
      </c>
      <c r="Y43" s="18" t="str">
        <f>IF($X43="","",IF(X43&gt;=Controls!$B$5,"Yes","No"))</f>
        <v/>
      </c>
      <c r="Z43" s="18" t="str">
        <f>IF($B43="","",IF($B43=$O43,"Control",IF(G43&lt;Controls!$B$7,"Needs More Data",IF(AND(Y43="Yes",U43&gt;0),"Beat Control",IF(AND(Y43="Yes",U43&lt;0),"Worse than Control","Needs More Data")))))</f>
        <v/>
      </c>
      <c r="AA43" s="18" t="str">
        <f t="shared" si="23"/>
        <v/>
      </c>
    </row>
    <row r="44" spans="1:27" ht="15" customHeight="1" x14ac:dyDescent="0.25">
      <c r="A44" s="12"/>
      <c r="B44" s="12"/>
      <c r="C44" s="18" t="str">
        <f>IF($B44="","",IFERROR(INDEX(Asset_Variants!$C$2:$C$200,MATCH($B44,Asset_Variants!$A$2:$A$200,0)),""))</f>
        <v/>
      </c>
      <c r="D44" s="18" t="str">
        <f>IF($A44="","",IFERROR(INDEX(Experiment_Setup!$F$2:$F$100,MATCH($A44,Experiment_Setup!$A$2:$A$100,0)),""))</f>
        <v/>
      </c>
      <c r="E44" s="18" t="str">
        <f>IF($A44="","",IFERROR(INDEX(Experiment_Setup!$G$2:$G$100,MATCH($A44,Experiment_Setup!$A$2:$A$100,0)),""))</f>
        <v/>
      </c>
      <c r="F44" s="18" t="str">
        <f>IF($B44="","",IFERROR(INDEX(Asset_Variants!$E$2:$E$200,MATCH($B44,Asset_Variants!$A$2:$A$200,0)),""))</f>
        <v/>
      </c>
      <c r="G44" s="18" t="str">
        <f>IF($B44="","",SUMIFS(Daily_Data!$H$2:$H$500,Daily_Data!$B$2:$B$500,$A44,Daily_Data!$C$2:$C$500,$B44))</f>
        <v/>
      </c>
      <c r="H44" s="18" t="str">
        <f>IF($B44="","",SUMIFS(Daily_Data!$I$2:$I$500,Daily_Data!$B$2:$B$500,$A44,Daily_Data!$C$2:$C$500,$B44))</f>
        <v/>
      </c>
      <c r="I44" s="18" t="str">
        <f>IF($B44="","",SUMIFS(Daily_Data!$J$2:$J$500,Daily_Data!$B$2:$B$500,$A44,Daily_Data!$C$2:$C$500,$B44))</f>
        <v/>
      </c>
      <c r="J44" s="18" t="str">
        <f>IF($B44="","",SUMIFS(Daily_Data!$K$2:$K$500,Daily_Data!$B$2:$B$500,$A44,Daily_Data!$C$2:$C$500,$B44))</f>
        <v/>
      </c>
      <c r="K44" s="21" t="str">
        <f t="shared" si="12"/>
        <v/>
      </c>
      <c r="L44" s="21" t="str">
        <f t="shared" si="13"/>
        <v/>
      </c>
      <c r="M44" s="21" t="str">
        <f t="shared" si="14"/>
        <v/>
      </c>
      <c r="N44" s="21" t="str">
        <f t="shared" si="15"/>
        <v/>
      </c>
      <c r="O44" s="18" t="str">
        <f>IF($A44="","",IFERROR(INDEX(Experiment_Setup!$L$2:$L$100,MATCH($A44,Experiment_Setup!$A$2:$A$100,0)),""))</f>
        <v/>
      </c>
      <c r="P44" s="18" t="str">
        <f t="shared" si="16"/>
        <v/>
      </c>
      <c r="Q44" s="21" t="str">
        <f t="shared" si="17"/>
        <v/>
      </c>
      <c r="R44" s="21" t="str">
        <f t="shared" si="18"/>
        <v/>
      </c>
      <c r="S44" s="21" t="str">
        <f t="shared" si="19"/>
        <v/>
      </c>
      <c r="T44" s="21" t="str">
        <f t="shared" si="20"/>
        <v/>
      </c>
      <c r="U44" s="21" t="str">
        <f>IF($A44="","",IF(IFERROR(INDEX(Experiment_Setup!$J$2:$J$100,MATCH($A44,Experiment_Setup!$A$2:$A$100,0)),"")="Retained CR",T44,S44))</f>
        <v/>
      </c>
      <c r="V44" s="22" t="str">
        <f t="shared" si="21"/>
        <v/>
      </c>
      <c r="W44" s="22" t="str">
        <f t="shared" si="22"/>
        <v/>
      </c>
      <c r="X44" s="21" t="str">
        <f>IF(OR($B44="",$B44=$O44),"",IF(IFERROR(INDEX(Experiment_Setup!$J$2:$J$100,MATCH($A44,Experiment_Setup!$A$2:$A$100,0)),"")="Retained CR",1-W44,1-V44))</f>
        <v/>
      </c>
      <c r="Y44" s="18" t="str">
        <f>IF($X44="","",IF(X44&gt;=Controls!$B$5,"Yes","No"))</f>
        <v/>
      </c>
      <c r="Z44" s="18" t="str">
        <f>IF($B44="","",IF($B44=$O44,"Control",IF(G44&lt;Controls!$B$7,"Needs More Data",IF(AND(Y44="Yes",U44&gt;0),"Beat Control",IF(AND(Y44="Yes",U44&lt;0),"Worse than Control","Needs More Data")))))</f>
        <v/>
      </c>
      <c r="AA44" s="18" t="str">
        <f t="shared" si="23"/>
        <v/>
      </c>
    </row>
    <row r="45" spans="1:27" ht="15" customHeight="1" x14ac:dyDescent="0.25">
      <c r="A45" s="12"/>
      <c r="B45" s="12"/>
      <c r="C45" s="18" t="str">
        <f>IF($B45="","",IFERROR(INDEX(Asset_Variants!$C$2:$C$200,MATCH($B45,Asset_Variants!$A$2:$A$200,0)),""))</f>
        <v/>
      </c>
      <c r="D45" s="18" t="str">
        <f>IF($A45="","",IFERROR(INDEX(Experiment_Setup!$F$2:$F$100,MATCH($A45,Experiment_Setup!$A$2:$A$100,0)),""))</f>
        <v/>
      </c>
      <c r="E45" s="18" t="str">
        <f>IF($A45="","",IFERROR(INDEX(Experiment_Setup!$G$2:$G$100,MATCH($A45,Experiment_Setup!$A$2:$A$100,0)),""))</f>
        <v/>
      </c>
      <c r="F45" s="18" t="str">
        <f>IF($B45="","",IFERROR(INDEX(Asset_Variants!$E$2:$E$200,MATCH($B45,Asset_Variants!$A$2:$A$200,0)),""))</f>
        <v/>
      </c>
      <c r="G45" s="18" t="str">
        <f>IF($B45="","",SUMIFS(Daily_Data!$H$2:$H$500,Daily_Data!$B$2:$B$500,$A45,Daily_Data!$C$2:$C$500,$B45))</f>
        <v/>
      </c>
      <c r="H45" s="18" t="str">
        <f>IF($B45="","",SUMIFS(Daily_Data!$I$2:$I$500,Daily_Data!$B$2:$B$500,$A45,Daily_Data!$C$2:$C$500,$B45))</f>
        <v/>
      </c>
      <c r="I45" s="18" t="str">
        <f>IF($B45="","",SUMIFS(Daily_Data!$J$2:$J$500,Daily_Data!$B$2:$B$500,$A45,Daily_Data!$C$2:$C$500,$B45))</f>
        <v/>
      </c>
      <c r="J45" s="18" t="str">
        <f>IF($B45="","",SUMIFS(Daily_Data!$K$2:$K$500,Daily_Data!$B$2:$B$500,$A45,Daily_Data!$C$2:$C$500,$B45))</f>
        <v/>
      </c>
      <c r="K45" s="21" t="str">
        <f t="shared" si="12"/>
        <v/>
      </c>
      <c r="L45" s="21" t="str">
        <f t="shared" si="13"/>
        <v/>
      </c>
      <c r="M45" s="21" t="str">
        <f t="shared" si="14"/>
        <v/>
      </c>
      <c r="N45" s="21" t="str">
        <f t="shared" si="15"/>
        <v/>
      </c>
      <c r="O45" s="18" t="str">
        <f>IF($A45="","",IFERROR(INDEX(Experiment_Setup!$L$2:$L$100,MATCH($A45,Experiment_Setup!$A$2:$A$100,0)),""))</f>
        <v/>
      </c>
      <c r="P45" s="18" t="str">
        <f t="shared" si="16"/>
        <v/>
      </c>
      <c r="Q45" s="21" t="str">
        <f t="shared" si="17"/>
        <v/>
      </c>
      <c r="R45" s="21" t="str">
        <f t="shared" si="18"/>
        <v/>
      </c>
      <c r="S45" s="21" t="str">
        <f t="shared" si="19"/>
        <v/>
      </c>
      <c r="T45" s="21" t="str">
        <f t="shared" si="20"/>
        <v/>
      </c>
      <c r="U45" s="21" t="str">
        <f>IF($A45="","",IF(IFERROR(INDEX(Experiment_Setup!$J$2:$J$100,MATCH($A45,Experiment_Setup!$A$2:$A$100,0)),"")="Retained CR",T45,S45))</f>
        <v/>
      </c>
      <c r="V45" s="22" t="str">
        <f t="shared" si="21"/>
        <v/>
      </c>
      <c r="W45" s="22" t="str">
        <f t="shared" si="22"/>
        <v/>
      </c>
      <c r="X45" s="21" t="str">
        <f>IF(OR($B45="",$B45=$O45),"",IF(IFERROR(INDEX(Experiment_Setup!$J$2:$J$100,MATCH($A45,Experiment_Setup!$A$2:$A$100,0)),"")="Retained CR",1-W45,1-V45))</f>
        <v/>
      </c>
      <c r="Y45" s="18" t="str">
        <f>IF($X45="","",IF(X45&gt;=Controls!$B$5,"Yes","No"))</f>
        <v/>
      </c>
      <c r="Z45" s="18" t="str">
        <f>IF($B45="","",IF($B45=$O45,"Control",IF(G45&lt;Controls!$B$7,"Needs More Data",IF(AND(Y45="Yes",U45&gt;0),"Beat Control",IF(AND(Y45="Yes",U45&lt;0),"Worse than Control","Needs More Data")))))</f>
        <v/>
      </c>
      <c r="AA45" s="18" t="str">
        <f t="shared" si="23"/>
        <v/>
      </c>
    </row>
    <row r="46" spans="1:27" ht="15" customHeight="1" x14ac:dyDescent="0.25">
      <c r="A46" s="12"/>
      <c r="B46" s="12"/>
      <c r="C46" s="18" t="str">
        <f>IF($B46="","",IFERROR(INDEX(Asset_Variants!$C$2:$C$200,MATCH($B46,Asset_Variants!$A$2:$A$200,0)),""))</f>
        <v/>
      </c>
      <c r="D46" s="18" t="str">
        <f>IF($A46="","",IFERROR(INDEX(Experiment_Setup!$F$2:$F$100,MATCH($A46,Experiment_Setup!$A$2:$A$100,0)),""))</f>
        <v/>
      </c>
      <c r="E46" s="18" t="str">
        <f>IF($A46="","",IFERROR(INDEX(Experiment_Setup!$G$2:$G$100,MATCH($A46,Experiment_Setup!$A$2:$A$100,0)),""))</f>
        <v/>
      </c>
      <c r="F46" s="18" t="str">
        <f>IF($B46="","",IFERROR(INDEX(Asset_Variants!$E$2:$E$200,MATCH($B46,Asset_Variants!$A$2:$A$200,0)),""))</f>
        <v/>
      </c>
      <c r="G46" s="18" t="str">
        <f>IF($B46="","",SUMIFS(Daily_Data!$H$2:$H$500,Daily_Data!$B$2:$B$500,$A46,Daily_Data!$C$2:$C$500,$B46))</f>
        <v/>
      </c>
      <c r="H46" s="18" t="str">
        <f>IF($B46="","",SUMIFS(Daily_Data!$I$2:$I$500,Daily_Data!$B$2:$B$500,$A46,Daily_Data!$C$2:$C$500,$B46))</f>
        <v/>
      </c>
      <c r="I46" s="18" t="str">
        <f>IF($B46="","",SUMIFS(Daily_Data!$J$2:$J$500,Daily_Data!$B$2:$B$500,$A46,Daily_Data!$C$2:$C$500,$B46))</f>
        <v/>
      </c>
      <c r="J46" s="18" t="str">
        <f>IF($B46="","",SUMIFS(Daily_Data!$K$2:$K$500,Daily_Data!$B$2:$B$500,$A46,Daily_Data!$C$2:$C$500,$B46))</f>
        <v/>
      </c>
      <c r="K46" s="21" t="str">
        <f t="shared" si="12"/>
        <v/>
      </c>
      <c r="L46" s="21" t="str">
        <f t="shared" si="13"/>
        <v/>
      </c>
      <c r="M46" s="21" t="str">
        <f t="shared" si="14"/>
        <v/>
      </c>
      <c r="N46" s="21" t="str">
        <f t="shared" si="15"/>
        <v/>
      </c>
      <c r="O46" s="18" t="str">
        <f>IF($A46="","",IFERROR(INDEX(Experiment_Setup!$L$2:$L$100,MATCH($A46,Experiment_Setup!$A$2:$A$100,0)),""))</f>
        <v/>
      </c>
      <c r="P46" s="18" t="str">
        <f t="shared" si="16"/>
        <v/>
      </c>
      <c r="Q46" s="21" t="str">
        <f t="shared" si="17"/>
        <v/>
      </c>
      <c r="R46" s="21" t="str">
        <f t="shared" si="18"/>
        <v/>
      </c>
      <c r="S46" s="21" t="str">
        <f t="shared" si="19"/>
        <v/>
      </c>
      <c r="T46" s="21" t="str">
        <f t="shared" si="20"/>
        <v/>
      </c>
      <c r="U46" s="21" t="str">
        <f>IF($A46="","",IF(IFERROR(INDEX(Experiment_Setup!$J$2:$J$100,MATCH($A46,Experiment_Setup!$A$2:$A$100,0)),"")="Retained CR",T46,S46))</f>
        <v/>
      </c>
      <c r="V46" s="22" t="str">
        <f t="shared" si="21"/>
        <v/>
      </c>
      <c r="W46" s="22" t="str">
        <f t="shared" si="22"/>
        <v/>
      </c>
      <c r="X46" s="21" t="str">
        <f>IF(OR($B46="",$B46=$O46),"",IF(IFERROR(INDEX(Experiment_Setup!$J$2:$J$100,MATCH($A46,Experiment_Setup!$A$2:$A$100,0)),"")="Retained CR",1-W46,1-V46))</f>
        <v/>
      </c>
      <c r="Y46" s="18" t="str">
        <f>IF($X46="","",IF(X46&gt;=Controls!$B$5,"Yes","No"))</f>
        <v/>
      </c>
      <c r="Z46" s="18" t="str">
        <f>IF($B46="","",IF($B46=$O46,"Control",IF(G46&lt;Controls!$B$7,"Needs More Data",IF(AND(Y46="Yes",U46&gt;0),"Beat Control",IF(AND(Y46="Yes",U46&lt;0),"Worse than Control","Needs More Data")))))</f>
        <v/>
      </c>
      <c r="AA46" s="18" t="str">
        <f t="shared" si="23"/>
        <v/>
      </c>
    </row>
    <row r="47" spans="1:27" ht="15" customHeight="1" x14ac:dyDescent="0.25">
      <c r="A47" s="12"/>
      <c r="B47" s="12"/>
      <c r="C47" s="18" t="str">
        <f>IF($B47="","",IFERROR(INDEX(Asset_Variants!$C$2:$C$200,MATCH($B47,Asset_Variants!$A$2:$A$200,0)),""))</f>
        <v/>
      </c>
      <c r="D47" s="18" t="str">
        <f>IF($A47="","",IFERROR(INDEX(Experiment_Setup!$F$2:$F$100,MATCH($A47,Experiment_Setup!$A$2:$A$100,0)),""))</f>
        <v/>
      </c>
      <c r="E47" s="18" t="str">
        <f>IF($A47="","",IFERROR(INDEX(Experiment_Setup!$G$2:$G$100,MATCH($A47,Experiment_Setup!$A$2:$A$100,0)),""))</f>
        <v/>
      </c>
      <c r="F47" s="18" t="str">
        <f>IF($B47="","",IFERROR(INDEX(Asset_Variants!$E$2:$E$200,MATCH($B47,Asset_Variants!$A$2:$A$200,0)),""))</f>
        <v/>
      </c>
      <c r="G47" s="18" t="str">
        <f>IF($B47="","",SUMIFS(Daily_Data!$H$2:$H$500,Daily_Data!$B$2:$B$500,$A47,Daily_Data!$C$2:$C$500,$B47))</f>
        <v/>
      </c>
      <c r="H47" s="18" t="str">
        <f>IF($B47="","",SUMIFS(Daily_Data!$I$2:$I$500,Daily_Data!$B$2:$B$500,$A47,Daily_Data!$C$2:$C$500,$B47))</f>
        <v/>
      </c>
      <c r="I47" s="18" t="str">
        <f>IF($B47="","",SUMIFS(Daily_Data!$J$2:$J$500,Daily_Data!$B$2:$B$500,$A47,Daily_Data!$C$2:$C$500,$B47))</f>
        <v/>
      </c>
      <c r="J47" s="18" t="str">
        <f>IF($B47="","",SUMIFS(Daily_Data!$K$2:$K$500,Daily_Data!$B$2:$B$500,$A47,Daily_Data!$C$2:$C$500,$B47))</f>
        <v/>
      </c>
      <c r="K47" s="21" t="str">
        <f t="shared" si="12"/>
        <v/>
      </c>
      <c r="L47" s="21" t="str">
        <f t="shared" si="13"/>
        <v/>
      </c>
      <c r="M47" s="21" t="str">
        <f t="shared" si="14"/>
        <v/>
      </c>
      <c r="N47" s="21" t="str">
        <f t="shared" si="15"/>
        <v/>
      </c>
      <c r="O47" s="18" t="str">
        <f>IF($A47="","",IFERROR(INDEX(Experiment_Setup!$L$2:$L$100,MATCH($A47,Experiment_Setup!$A$2:$A$100,0)),""))</f>
        <v/>
      </c>
      <c r="P47" s="18" t="str">
        <f t="shared" si="16"/>
        <v/>
      </c>
      <c r="Q47" s="21" t="str">
        <f t="shared" si="17"/>
        <v/>
      </c>
      <c r="R47" s="21" t="str">
        <f t="shared" si="18"/>
        <v/>
      </c>
      <c r="S47" s="21" t="str">
        <f t="shared" si="19"/>
        <v/>
      </c>
      <c r="T47" s="21" t="str">
        <f t="shared" si="20"/>
        <v/>
      </c>
      <c r="U47" s="21" t="str">
        <f>IF($A47="","",IF(IFERROR(INDEX(Experiment_Setup!$J$2:$J$100,MATCH($A47,Experiment_Setup!$A$2:$A$100,0)),"")="Retained CR",T47,S47))</f>
        <v/>
      </c>
      <c r="V47" s="22" t="str">
        <f t="shared" si="21"/>
        <v/>
      </c>
      <c r="W47" s="22" t="str">
        <f t="shared" si="22"/>
        <v/>
      </c>
      <c r="X47" s="21" t="str">
        <f>IF(OR($B47="",$B47=$O47),"",IF(IFERROR(INDEX(Experiment_Setup!$J$2:$J$100,MATCH($A47,Experiment_Setup!$A$2:$A$100,0)),"")="Retained CR",1-W47,1-V47))</f>
        <v/>
      </c>
      <c r="Y47" s="18" t="str">
        <f>IF($X47="","",IF(X47&gt;=Controls!$B$5,"Yes","No"))</f>
        <v/>
      </c>
      <c r="Z47" s="18" t="str">
        <f>IF($B47="","",IF($B47=$O47,"Control",IF(G47&lt;Controls!$B$7,"Needs More Data",IF(AND(Y47="Yes",U47&gt;0),"Beat Control",IF(AND(Y47="Yes",U47&lt;0),"Worse than Control","Needs More Data")))))</f>
        <v/>
      </c>
      <c r="AA47" s="18" t="str">
        <f t="shared" si="23"/>
        <v/>
      </c>
    </row>
    <row r="48" spans="1:27" ht="15" customHeight="1" x14ac:dyDescent="0.25">
      <c r="A48" s="12"/>
      <c r="B48" s="12"/>
      <c r="C48" s="18" t="str">
        <f>IF($B48="","",IFERROR(INDEX(Asset_Variants!$C$2:$C$200,MATCH($B48,Asset_Variants!$A$2:$A$200,0)),""))</f>
        <v/>
      </c>
      <c r="D48" s="18" t="str">
        <f>IF($A48="","",IFERROR(INDEX(Experiment_Setup!$F$2:$F$100,MATCH($A48,Experiment_Setup!$A$2:$A$100,0)),""))</f>
        <v/>
      </c>
      <c r="E48" s="18" t="str">
        <f>IF($A48="","",IFERROR(INDEX(Experiment_Setup!$G$2:$G$100,MATCH($A48,Experiment_Setup!$A$2:$A$100,0)),""))</f>
        <v/>
      </c>
      <c r="F48" s="18" t="str">
        <f>IF($B48="","",IFERROR(INDEX(Asset_Variants!$E$2:$E$200,MATCH($B48,Asset_Variants!$A$2:$A$200,0)),""))</f>
        <v/>
      </c>
      <c r="G48" s="18" t="str">
        <f>IF($B48="","",SUMIFS(Daily_Data!$H$2:$H$500,Daily_Data!$B$2:$B$500,$A48,Daily_Data!$C$2:$C$500,$B48))</f>
        <v/>
      </c>
      <c r="H48" s="18" t="str">
        <f>IF($B48="","",SUMIFS(Daily_Data!$I$2:$I$500,Daily_Data!$B$2:$B$500,$A48,Daily_Data!$C$2:$C$500,$B48))</f>
        <v/>
      </c>
      <c r="I48" s="18" t="str">
        <f>IF($B48="","",SUMIFS(Daily_Data!$J$2:$J$500,Daily_Data!$B$2:$B$500,$A48,Daily_Data!$C$2:$C$500,$B48))</f>
        <v/>
      </c>
      <c r="J48" s="18" t="str">
        <f>IF($B48="","",SUMIFS(Daily_Data!$K$2:$K$500,Daily_Data!$B$2:$B$500,$A48,Daily_Data!$C$2:$C$500,$B48))</f>
        <v/>
      </c>
      <c r="K48" s="21" t="str">
        <f t="shared" si="12"/>
        <v/>
      </c>
      <c r="L48" s="21" t="str">
        <f t="shared" si="13"/>
        <v/>
      </c>
      <c r="M48" s="21" t="str">
        <f t="shared" si="14"/>
        <v/>
      </c>
      <c r="N48" s="21" t="str">
        <f t="shared" si="15"/>
        <v/>
      </c>
      <c r="O48" s="18" t="str">
        <f>IF($A48="","",IFERROR(INDEX(Experiment_Setup!$L$2:$L$100,MATCH($A48,Experiment_Setup!$A$2:$A$100,0)),""))</f>
        <v/>
      </c>
      <c r="P48" s="18" t="str">
        <f t="shared" si="16"/>
        <v/>
      </c>
      <c r="Q48" s="21" t="str">
        <f t="shared" si="17"/>
        <v/>
      </c>
      <c r="R48" s="21" t="str">
        <f t="shared" si="18"/>
        <v/>
      </c>
      <c r="S48" s="21" t="str">
        <f t="shared" si="19"/>
        <v/>
      </c>
      <c r="T48" s="21" t="str">
        <f t="shared" si="20"/>
        <v/>
      </c>
      <c r="U48" s="21" t="str">
        <f>IF($A48="","",IF(IFERROR(INDEX(Experiment_Setup!$J$2:$J$100,MATCH($A48,Experiment_Setup!$A$2:$A$100,0)),"")="Retained CR",T48,S48))</f>
        <v/>
      </c>
      <c r="V48" s="22" t="str">
        <f t="shared" si="21"/>
        <v/>
      </c>
      <c r="W48" s="22" t="str">
        <f t="shared" si="22"/>
        <v/>
      </c>
      <c r="X48" s="21" t="str">
        <f>IF(OR($B48="",$B48=$O48),"",IF(IFERROR(INDEX(Experiment_Setup!$J$2:$J$100,MATCH($A48,Experiment_Setup!$A$2:$A$100,0)),"")="Retained CR",1-W48,1-V48))</f>
        <v/>
      </c>
      <c r="Y48" s="18" t="str">
        <f>IF($X48="","",IF(X48&gt;=Controls!$B$5,"Yes","No"))</f>
        <v/>
      </c>
      <c r="Z48" s="18" t="str">
        <f>IF($B48="","",IF($B48=$O48,"Control",IF(G48&lt;Controls!$B$7,"Needs More Data",IF(AND(Y48="Yes",U48&gt;0),"Beat Control",IF(AND(Y48="Yes",U48&lt;0),"Worse than Control","Needs More Data")))))</f>
        <v/>
      </c>
      <c r="AA48" s="18" t="str">
        <f t="shared" si="23"/>
        <v/>
      </c>
    </row>
    <row r="49" spans="1:27" ht="15" customHeight="1" x14ac:dyDescent="0.25">
      <c r="A49" s="12"/>
      <c r="B49" s="12"/>
      <c r="C49" s="18" t="str">
        <f>IF($B49="","",IFERROR(INDEX(Asset_Variants!$C$2:$C$200,MATCH($B49,Asset_Variants!$A$2:$A$200,0)),""))</f>
        <v/>
      </c>
      <c r="D49" s="18" t="str">
        <f>IF($A49="","",IFERROR(INDEX(Experiment_Setup!$F$2:$F$100,MATCH($A49,Experiment_Setup!$A$2:$A$100,0)),""))</f>
        <v/>
      </c>
      <c r="E49" s="18" t="str">
        <f>IF($A49="","",IFERROR(INDEX(Experiment_Setup!$G$2:$G$100,MATCH($A49,Experiment_Setup!$A$2:$A$100,0)),""))</f>
        <v/>
      </c>
      <c r="F49" s="18" t="str">
        <f>IF($B49="","",IFERROR(INDEX(Asset_Variants!$E$2:$E$200,MATCH($B49,Asset_Variants!$A$2:$A$200,0)),""))</f>
        <v/>
      </c>
      <c r="G49" s="18" t="str">
        <f>IF($B49="","",SUMIFS(Daily_Data!$H$2:$H$500,Daily_Data!$B$2:$B$500,$A49,Daily_Data!$C$2:$C$500,$B49))</f>
        <v/>
      </c>
      <c r="H49" s="18" t="str">
        <f>IF($B49="","",SUMIFS(Daily_Data!$I$2:$I$500,Daily_Data!$B$2:$B$500,$A49,Daily_Data!$C$2:$C$500,$B49))</f>
        <v/>
      </c>
      <c r="I49" s="18" t="str">
        <f>IF($B49="","",SUMIFS(Daily_Data!$J$2:$J$500,Daily_Data!$B$2:$B$500,$A49,Daily_Data!$C$2:$C$500,$B49))</f>
        <v/>
      </c>
      <c r="J49" s="18" t="str">
        <f>IF($B49="","",SUMIFS(Daily_Data!$K$2:$K$500,Daily_Data!$B$2:$B$500,$A49,Daily_Data!$C$2:$C$500,$B49))</f>
        <v/>
      </c>
      <c r="K49" s="21" t="str">
        <f t="shared" si="12"/>
        <v/>
      </c>
      <c r="L49" s="21" t="str">
        <f t="shared" si="13"/>
        <v/>
      </c>
      <c r="M49" s="21" t="str">
        <f t="shared" si="14"/>
        <v/>
      </c>
      <c r="N49" s="21" t="str">
        <f t="shared" si="15"/>
        <v/>
      </c>
      <c r="O49" s="18" t="str">
        <f>IF($A49="","",IFERROR(INDEX(Experiment_Setup!$L$2:$L$100,MATCH($A49,Experiment_Setup!$A$2:$A$100,0)),""))</f>
        <v/>
      </c>
      <c r="P49" s="18" t="str">
        <f t="shared" si="16"/>
        <v/>
      </c>
      <c r="Q49" s="21" t="str">
        <f t="shared" si="17"/>
        <v/>
      </c>
      <c r="R49" s="21" t="str">
        <f t="shared" si="18"/>
        <v/>
      </c>
      <c r="S49" s="21" t="str">
        <f t="shared" si="19"/>
        <v/>
      </c>
      <c r="T49" s="21" t="str">
        <f t="shared" si="20"/>
        <v/>
      </c>
      <c r="U49" s="21" t="str">
        <f>IF($A49="","",IF(IFERROR(INDEX(Experiment_Setup!$J$2:$J$100,MATCH($A49,Experiment_Setup!$A$2:$A$100,0)),"")="Retained CR",T49,S49))</f>
        <v/>
      </c>
      <c r="V49" s="22" t="str">
        <f t="shared" si="21"/>
        <v/>
      </c>
      <c r="W49" s="22" t="str">
        <f t="shared" si="22"/>
        <v/>
      </c>
      <c r="X49" s="21" t="str">
        <f>IF(OR($B49="",$B49=$O49),"",IF(IFERROR(INDEX(Experiment_Setup!$J$2:$J$100,MATCH($A49,Experiment_Setup!$A$2:$A$100,0)),"")="Retained CR",1-W49,1-V49))</f>
        <v/>
      </c>
      <c r="Y49" s="18" t="str">
        <f>IF($X49="","",IF(X49&gt;=Controls!$B$5,"Yes","No"))</f>
        <v/>
      </c>
      <c r="Z49" s="18" t="str">
        <f>IF($B49="","",IF($B49=$O49,"Control",IF(G49&lt;Controls!$B$7,"Needs More Data",IF(AND(Y49="Yes",U49&gt;0),"Beat Control",IF(AND(Y49="Yes",U49&lt;0),"Worse than Control","Needs More Data")))))</f>
        <v/>
      </c>
      <c r="AA49" s="18" t="str">
        <f t="shared" si="23"/>
        <v/>
      </c>
    </row>
    <row r="50" spans="1:27" ht="15" customHeight="1" x14ac:dyDescent="0.25">
      <c r="A50" s="12"/>
      <c r="B50" s="12"/>
      <c r="C50" s="18" t="str">
        <f>IF($B50="","",IFERROR(INDEX(Asset_Variants!$C$2:$C$200,MATCH($B50,Asset_Variants!$A$2:$A$200,0)),""))</f>
        <v/>
      </c>
      <c r="D50" s="18" t="str">
        <f>IF($A50="","",IFERROR(INDEX(Experiment_Setup!$F$2:$F$100,MATCH($A50,Experiment_Setup!$A$2:$A$100,0)),""))</f>
        <v/>
      </c>
      <c r="E50" s="18" t="str">
        <f>IF($A50="","",IFERROR(INDEX(Experiment_Setup!$G$2:$G$100,MATCH($A50,Experiment_Setup!$A$2:$A$100,0)),""))</f>
        <v/>
      </c>
      <c r="F50" s="18" t="str">
        <f>IF($B50="","",IFERROR(INDEX(Asset_Variants!$E$2:$E$200,MATCH($B50,Asset_Variants!$A$2:$A$200,0)),""))</f>
        <v/>
      </c>
      <c r="G50" s="18" t="str">
        <f>IF($B50="","",SUMIFS(Daily_Data!$H$2:$H$500,Daily_Data!$B$2:$B$500,$A50,Daily_Data!$C$2:$C$500,$B50))</f>
        <v/>
      </c>
      <c r="H50" s="18" t="str">
        <f>IF($B50="","",SUMIFS(Daily_Data!$I$2:$I$500,Daily_Data!$B$2:$B$500,$A50,Daily_Data!$C$2:$C$500,$B50))</f>
        <v/>
      </c>
      <c r="I50" s="18" t="str">
        <f>IF($B50="","",SUMIFS(Daily_Data!$J$2:$J$500,Daily_Data!$B$2:$B$500,$A50,Daily_Data!$C$2:$C$500,$B50))</f>
        <v/>
      </c>
      <c r="J50" s="18" t="str">
        <f>IF($B50="","",SUMIFS(Daily_Data!$K$2:$K$500,Daily_Data!$B$2:$B$500,$A50,Daily_Data!$C$2:$C$500,$B50))</f>
        <v/>
      </c>
      <c r="K50" s="21" t="str">
        <f t="shared" si="12"/>
        <v/>
      </c>
      <c r="L50" s="21" t="str">
        <f t="shared" si="13"/>
        <v/>
      </c>
      <c r="M50" s="21" t="str">
        <f t="shared" si="14"/>
        <v/>
      </c>
      <c r="N50" s="21" t="str">
        <f t="shared" si="15"/>
        <v/>
      </c>
      <c r="O50" s="18" t="str">
        <f>IF($A50="","",IFERROR(INDEX(Experiment_Setup!$L$2:$L$100,MATCH($A50,Experiment_Setup!$A$2:$A$100,0)),""))</f>
        <v/>
      </c>
      <c r="P50" s="18" t="str">
        <f t="shared" si="16"/>
        <v/>
      </c>
      <c r="Q50" s="21" t="str">
        <f t="shared" si="17"/>
        <v/>
      </c>
      <c r="R50" s="21" t="str">
        <f t="shared" si="18"/>
        <v/>
      </c>
      <c r="S50" s="21" t="str">
        <f t="shared" si="19"/>
        <v/>
      </c>
      <c r="T50" s="21" t="str">
        <f t="shared" si="20"/>
        <v/>
      </c>
      <c r="U50" s="21" t="str">
        <f>IF($A50="","",IF(IFERROR(INDEX(Experiment_Setup!$J$2:$J$100,MATCH($A50,Experiment_Setup!$A$2:$A$100,0)),"")="Retained CR",T50,S50))</f>
        <v/>
      </c>
      <c r="V50" s="22" t="str">
        <f t="shared" si="21"/>
        <v/>
      </c>
      <c r="W50" s="22" t="str">
        <f t="shared" si="22"/>
        <v/>
      </c>
      <c r="X50" s="21" t="str">
        <f>IF(OR($B50="",$B50=$O50),"",IF(IFERROR(INDEX(Experiment_Setup!$J$2:$J$100,MATCH($A50,Experiment_Setup!$A$2:$A$100,0)),"")="Retained CR",1-W50,1-V50))</f>
        <v/>
      </c>
      <c r="Y50" s="18" t="str">
        <f>IF($X50="","",IF(X50&gt;=Controls!$B$5,"Yes","No"))</f>
        <v/>
      </c>
      <c r="Z50" s="18" t="str">
        <f>IF($B50="","",IF($B50=$O50,"Control",IF(G50&lt;Controls!$B$7,"Needs More Data",IF(AND(Y50="Yes",U50&gt;0),"Beat Control",IF(AND(Y50="Yes",U50&lt;0),"Worse than Control","Needs More Data")))))</f>
        <v/>
      </c>
      <c r="AA50" s="18" t="str">
        <f t="shared" si="23"/>
        <v/>
      </c>
    </row>
    <row r="51" spans="1:27" ht="15" customHeight="1" x14ac:dyDescent="0.25">
      <c r="A51" s="12"/>
      <c r="B51" s="12"/>
      <c r="C51" s="18" t="str">
        <f>IF($B51="","",IFERROR(INDEX(Asset_Variants!$C$2:$C$200,MATCH($B51,Asset_Variants!$A$2:$A$200,0)),""))</f>
        <v/>
      </c>
      <c r="D51" s="18" t="str">
        <f>IF($A51="","",IFERROR(INDEX(Experiment_Setup!$F$2:$F$100,MATCH($A51,Experiment_Setup!$A$2:$A$100,0)),""))</f>
        <v/>
      </c>
      <c r="E51" s="18" t="str">
        <f>IF($A51="","",IFERROR(INDEX(Experiment_Setup!$G$2:$G$100,MATCH($A51,Experiment_Setup!$A$2:$A$100,0)),""))</f>
        <v/>
      </c>
      <c r="F51" s="18" t="str">
        <f>IF($B51="","",IFERROR(INDEX(Asset_Variants!$E$2:$E$200,MATCH($B51,Asset_Variants!$A$2:$A$200,0)),""))</f>
        <v/>
      </c>
      <c r="G51" s="18" t="str">
        <f>IF($B51="","",SUMIFS(Daily_Data!$H$2:$H$500,Daily_Data!$B$2:$B$500,$A51,Daily_Data!$C$2:$C$500,$B51))</f>
        <v/>
      </c>
      <c r="H51" s="18" t="str">
        <f>IF($B51="","",SUMIFS(Daily_Data!$I$2:$I$500,Daily_Data!$B$2:$B$500,$A51,Daily_Data!$C$2:$C$500,$B51))</f>
        <v/>
      </c>
      <c r="I51" s="18" t="str">
        <f>IF($B51="","",SUMIFS(Daily_Data!$J$2:$J$500,Daily_Data!$B$2:$B$500,$A51,Daily_Data!$C$2:$C$500,$B51))</f>
        <v/>
      </c>
      <c r="J51" s="18" t="str">
        <f>IF($B51="","",SUMIFS(Daily_Data!$K$2:$K$500,Daily_Data!$B$2:$B$500,$A51,Daily_Data!$C$2:$C$500,$B51))</f>
        <v/>
      </c>
      <c r="K51" s="21" t="str">
        <f t="shared" si="12"/>
        <v/>
      </c>
      <c r="L51" s="21" t="str">
        <f t="shared" si="13"/>
        <v/>
      </c>
      <c r="M51" s="21" t="str">
        <f t="shared" si="14"/>
        <v/>
      </c>
      <c r="N51" s="21" t="str">
        <f t="shared" si="15"/>
        <v/>
      </c>
      <c r="O51" s="18" t="str">
        <f>IF($A51="","",IFERROR(INDEX(Experiment_Setup!$L$2:$L$100,MATCH($A51,Experiment_Setup!$A$2:$A$100,0)),""))</f>
        <v/>
      </c>
      <c r="P51" s="18" t="str">
        <f t="shared" si="16"/>
        <v/>
      </c>
      <c r="Q51" s="21" t="str">
        <f t="shared" si="17"/>
        <v/>
      </c>
      <c r="R51" s="21" t="str">
        <f t="shared" si="18"/>
        <v/>
      </c>
      <c r="S51" s="21" t="str">
        <f t="shared" si="19"/>
        <v/>
      </c>
      <c r="T51" s="21" t="str">
        <f t="shared" si="20"/>
        <v/>
      </c>
      <c r="U51" s="21" t="str">
        <f>IF($A51="","",IF(IFERROR(INDEX(Experiment_Setup!$J$2:$J$100,MATCH($A51,Experiment_Setup!$A$2:$A$100,0)),"")="Retained CR",T51,S51))</f>
        <v/>
      </c>
      <c r="V51" s="22" t="str">
        <f t="shared" si="21"/>
        <v/>
      </c>
      <c r="W51" s="22" t="str">
        <f t="shared" si="22"/>
        <v/>
      </c>
      <c r="X51" s="21" t="str">
        <f>IF(OR($B51="",$B51=$O51),"",IF(IFERROR(INDEX(Experiment_Setup!$J$2:$J$100,MATCH($A51,Experiment_Setup!$A$2:$A$100,0)),"")="Retained CR",1-W51,1-V51))</f>
        <v/>
      </c>
      <c r="Y51" s="18" t="str">
        <f>IF($X51="","",IF(X51&gt;=Controls!$B$5,"Yes","No"))</f>
        <v/>
      </c>
      <c r="Z51" s="18" t="str">
        <f>IF($B51="","",IF($B51=$O51,"Control",IF(G51&lt;Controls!$B$7,"Needs More Data",IF(AND(Y51="Yes",U51&gt;0),"Beat Control",IF(AND(Y51="Yes",U51&lt;0),"Worse than Control","Needs More Data")))))</f>
        <v/>
      </c>
      <c r="AA51" s="18" t="str">
        <f t="shared" si="23"/>
        <v/>
      </c>
    </row>
    <row r="52" spans="1:27" ht="15" customHeight="1" x14ac:dyDescent="0.25">
      <c r="A52" s="12"/>
      <c r="B52" s="12"/>
      <c r="C52" s="18" t="str">
        <f>IF($B52="","",IFERROR(INDEX(Asset_Variants!$C$2:$C$200,MATCH($B52,Asset_Variants!$A$2:$A$200,0)),""))</f>
        <v/>
      </c>
      <c r="D52" s="18" t="str">
        <f>IF($A52="","",IFERROR(INDEX(Experiment_Setup!$F$2:$F$100,MATCH($A52,Experiment_Setup!$A$2:$A$100,0)),""))</f>
        <v/>
      </c>
      <c r="E52" s="18" t="str">
        <f>IF($A52="","",IFERROR(INDEX(Experiment_Setup!$G$2:$G$100,MATCH($A52,Experiment_Setup!$A$2:$A$100,0)),""))</f>
        <v/>
      </c>
      <c r="F52" s="18" t="str">
        <f>IF($B52="","",IFERROR(INDEX(Asset_Variants!$E$2:$E$200,MATCH($B52,Asset_Variants!$A$2:$A$200,0)),""))</f>
        <v/>
      </c>
      <c r="G52" s="18" t="str">
        <f>IF($B52="","",SUMIFS(Daily_Data!$H$2:$H$500,Daily_Data!$B$2:$B$500,$A52,Daily_Data!$C$2:$C$500,$B52))</f>
        <v/>
      </c>
      <c r="H52" s="18" t="str">
        <f>IF($B52="","",SUMIFS(Daily_Data!$I$2:$I$500,Daily_Data!$B$2:$B$500,$A52,Daily_Data!$C$2:$C$500,$B52))</f>
        <v/>
      </c>
      <c r="I52" s="18" t="str">
        <f>IF($B52="","",SUMIFS(Daily_Data!$J$2:$J$500,Daily_Data!$B$2:$B$500,$A52,Daily_Data!$C$2:$C$500,$B52))</f>
        <v/>
      </c>
      <c r="J52" s="18" t="str">
        <f>IF($B52="","",SUMIFS(Daily_Data!$K$2:$K$500,Daily_Data!$B$2:$B$500,$A52,Daily_Data!$C$2:$C$500,$B52))</f>
        <v/>
      </c>
      <c r="K52" s="21" t="str">
        <f t="shared" si="12"/>
        <v/>
      </c>
      <c r="L52" s="21" t="str">
        <f t="shared" si="13"/>
        <v/>
      </c>
      <c r="M52" s="21" t="str">
        <f t="shared" si="14"/>
        <v/>
      </c>
      <c r="N52" s="21" t="str">
        <f t="shared" si="15"/>
        <v/>
      </c>
      <c r="O52" s="18" t="str">
        <f>IF($A52="","",IFERROR(INDEX(Experiment_Setup!$L$2:$L$100,MATCH($A52,Experiment_Setup!$A$2:$A$100,0)),""))</f>
        <v/>
      </c>
      <c r="P52" s="18" t="str">
        <f t="shared" si="16"/>
        <v/>
      </c>
      <c r="Q52" s="21" t="str">
        <f t="shared" si="17"/>
        <v/>
      </c>
      <c r="R52" s="21" t="str">
        <f t="shared" si="18"/>
        <v/>
      </c>
      <c r="S52" s="21" t="str">
        <f t="shared" si="19"/>
        <v/>
      </c>
      <c r="T52" s="21" t="str">
        <f t="shared" si="20"/>
        <v/>
      </c>
      <c r="U52" s="21" t="str">
        <f>IF($A52="","",IF(IFERROR(INDEX(Experiment_Setup!$J$2:$J$100,MATCH($A52,Experiment_Setup!$A$2:$A$100,0)),"")="Retained CR",T52,S52))</f>
        <v/>
      </c>
      <c r="V52" s="22" t="str">
        <f t="shared" si="21"/>
        <v/>
      </c>
      <c r="W52" s="22" t="str">
        <f t="shared" si="22"/>
        <v/>
      </c>
      <c r="X52" s="21" t="str">
        <f>IF(OR($B52="",$B52=$O52),"",IF(IFERROR(INDEX(Experiment_Setup!$J$2:$J$100,MATCH($A52,Experiment_Setup!$A$2:$A$100,0)),"")="Retained CR",1-W52,1-V52))</f>
        <v/>
      </c>
      <c r="Y52" s="18" t="str">
        <f>IF($X52="","",IF(X52&gt;=Controls!$B$5,"Yes","No"))</f>
        <v/>
      </c>
      <c r="Z52" s="18" t="str">
        <f>IF($B52="","",IF($B52=$O52,"Control",IF(G52&lt;Controls!$B$7,"Needs More Data",IF(AND(Y52="Yes",U52&gt;0),"Beat Control",IF(AND(Y52="Yes",U52&lt;0),"Worse than Control","Needs More Data")))))</f>
        <v/>
      </c>
      <c r="AA52" s="18" t="str">
        <f t="shared" si="23"/>
        <v/>
      </c>
    </row>
    <row r="53" spans="1:27" ht="15" customHeight="1" x14ac:dyDescent="0.25">
      <c r="A53" s="12"/>
      <c r="B53" s="12"/>
      <c r="C53" s="18" t="str">
        <f>IF($B53="","",IFERROR(INDEX(Asset_Variants!$C$2:$C$200,MATCH($B53,Asset_Variants!$A$2:$A$200,0)),""))</f>
        <v/>
      </c>
      <c r="D53" s="18" t="str">
        <f>IF($A53="","",IFERROR(INDEX(Experiment_Setup!$F$2:$F$100,MATCH($A53,Experiment_Setup!$A$2:$A$100,0)),""))</f>
        <v/>
      </c>
      <c r="E53" s="18" t="str">
        <f>IF($A53="","",IFERROR(INDEX(Experiment_Setup!$G$2:$G$100,MATCH($A53,Experiment_Setup!$A$2:$A$100,0)),""))</f>
        <v/>
      </c>
      <c r="F53" s="18" t="str">
        <f>IF($B53="","",IFERROR(INDEX(Asset_Variants!$E$2:$E$200,MATCH($B53,Asset_Variants!$A$2:$A$200,0)),""))</f>
        <v/>
      </c>
      <c r="G53" s="18" t="str">
        <f>IF($B53="","",SUMIFS(Daily_Data!$H$2:$H$500,Daily_Data!$B$2:$B$500,$A53,Daily_Data!$C$2:$C$500,$B53))</f>
        <v/>
      </c>
      <c r="H53" s="18" t="str">
        <f>IF($B53="","",SUMIFS(Daily_Data!$I$2:$I$500,Daily_Data!$B$2:$B$500,$A53,Daily_Data!$C$2:$C$500,$B53))</f>
        <v/>
      </c>
      <c r="I53" s="18" t="str">
        <f>IF($B53="","",SUMIFS(Daily_Data!$J$2:$J$500,Daily_Data!$B$2:$B$500,$A53,Daily_Data!$C$2:$C$500,$B53))</f>
        <v/>
      </c>
      <c r="J53" s="18" t="str">
        <f>IF($B53="","",SUMIFS(Daily_Data!$K$2:$K$500,Daily_Data!$B$2:$B$500,$A53,Daily_Data!$C$2:$C$500,$B53))</f>
        <v/>
      </c>
      <c r="K53" s="21" t="str">
        <f t="shared" si="12"/>
        <v/>
      </c>
      <c r="L53" s="21" t="str">
        <f t="shared" si="13"/>
        <v/>
      </c>
      <c r="M53" s="21" t="str">
        <f t="shared" si="14"/>
        <v/>
      </c>
      <c r="N53" s="21" t="str">
        <f t="shared" si="15"/>
        <v/>
      </c>
      <c r="O53" s="18" t="str">
        <f>IF($A53="","",IFERROR(INDEX(Experiment_Setup!$L$2:$L$100,MATCH($A53,Experiment_Setup!$A$2:$A$100,0)),""))</f>
        <v/>
      </c>
      <c r="P53" s="18" t="str">
        <f t="shared" si="16"/>
        <v/>
      </c>
      <c r="Q53" s="21" t="str">
        <f t="shared" si="17"/>
        <v/>
      </c>
      <c r="R53" s="21" t="str">
        <f t="shared" si="18"/>
        <v/>
      </c>
      <c r="S53" s="21" t="str">
        <f t="shared" si="19"/>
        <v/>
      </c>
      <c r="T53" s="21" t="str">
        <f t="shared" si="20"/>
        <v/>
      </c>
      <c r="U53" s="21" t="str">
        <f>IF($A53="","",IF(IFERROR(INDEX(Experiment_Setup!$J$2:$J$100,MATCH($A53,Experiment_Setup!$A$2:$A$100,0)),"")="Retained CR",T53,S53))</f>
        <v/>
      </c>
      <c r="V53" s="22" t="str">
        <f t="shared" si="21"/>
        <v/>
      </c>
      <c r="W53" s="22" t="str">
        <f t="shared" si="22"/>
        <v/>
      </c>
      <c r="X53" s="21" t="str">
        <f>IF(OR($B53="",$B53=$O53),"",IF(IFERROR(INDEX(Experiment_Setup!$J$2:$J$100,MATCH($A53,Experiment_Setup!$A$2:$A$100,0)),"")="Retained CR",1-W53,1-V53))</f>
        <v/>
      </c>
      <c r="Y53" s="18" t="str">
        <f>IF($X53="","",IF(X53&gt;=Controls!$B$5,"Yes","No"))</f>
        <v/>
      </c>
      <c r="Z53" s="18" t="str">
        <f>IF($B53="","",IF($B53=$O53,"Control",IF(G53&lt;Controls!$B$7,"Needs More Data",IF(AND(Y53="Yes",U53&gt;0),"Beat Control",IF(AND(Y53="Yes",U53&lt;0),"Worse than Control","Needs More Data")))))</f>
        <v/>
      </c>
      <c r="AA53" s="18" t="str">
        <f t="shared" si="23"/>
        <v/>
      </c>
    </row>
    <row r="54" spans="1:27" ht="15" customHeight="1" x14ac:dyDescent="0.25">
      <c r="A54" s="12"/>
      <c r="B54" s="12"/>
      <c r="C54" s="18" t="str">
        <f>IF($B54="","",IFERROR(INDEX(Asset_Variants!$C$2:$C$200,MATCH($B54,Asset_Variants!$A$2:$A$200,0)),""))</f>
        <v/>
      </c>
      <c r="D54" s="18" t="str">
        <f>IF($A54="","",IFERROR(INDEX(Experiment_Setup!$F$2:$F$100,MATCH($A54,Experiment_Setup!$A$2:$A$100,0)),""))</f>
        <v/>
      </c>
      <c r="E54" s="18" t="str">
        <f>IF($A54="","",IFERROR(INDEX(Experiment_Setup!$G$2:$G$100,MATCH($A54,Experiment_Setup!$A$2:$A$100,0)),""))</f>
        <v/>
      </c>
      <c r="F54" s="18" t="str">
        <f>IF($B54="","",IFERROR(INDEX(Asset_Variants!$E$2:$E$200,MATCH($B54,Asset_Variants!$A$2:$A$200,0)),""))</f>
        <v/>
      </c>
      <c r="G54" s="18" t="str">
        <f>IF($B54="","",SUMIFS(Daily_Data!$H$2:$H$500,Daily_Data!$B$2:$B$500,$A54,Daily_Data!$C$2:$C$500,$B54))</f>
        <v/>
      </c>
      <c r="H54" s="18" t="str">
        <f>IF($B54="","",SUMIFS(Daily_Data!$I$2:$I$500,Daily_Data!$B$2:$B$500,$A54,Daily_Data!$C$2:$C$500,$B54))</f>
        <v/>
      </c>
      <c r="I54" s="18" t="str">
        <f>IF($B54="","",SUMIFS(Daily_Data!$J$2:$J$500,Daily_Data!$B$2:$B$500,$A54,Daily_Data!$C$2:$C$500,$B54))</f>
        <v/>
      </c>
      <c r="J54" s="18" t="str">
        <f>IF($B54="","",SUMIFS(Daily_Data!$K$2:$K$500,Daily_Data!$B$2:$B$500,$A54,Daily_Data!$C$2:$C$500,$B54))</f>
        <v/>
      </c>
      <c r="K54" s="21" t="str">
        <f t="shared" si="12"/>
        <v/>
      </c>
      <c r="L54" s="21" t="str">
        <f t="shared" si="13"/>
        <v/>
      </c>
      <c r="M54" s="21" t="str">
        <f t="shared" si="14"/>
        <v/>
      </c>
      <c r="N54" s="21" t="str">
        <f t="shared" si="15"/>
        <v/>
      </c>
      <c r="O54" s="18" t="str">
        <f>IF($A54="","",IFERROR(INDEX(Experiment_Setup!$L$2:$L$100,MATCH($A54,Experiment_Setup!$A$2:$A$100,0)),""))</f>
        <v/>
      </c>
      <c r="P54" s="18" t="str">
        <f t="shared" si="16"/>
        <v/>
      </c>
      <c r="Q54" s="21" t="str">
        <f t="shared" si="17"/>
        <v/>
      </c>
      <c r="R54" s="21" t="str">
        <f t="shared" si="18"/>
        <v/>
      </c>
      <c r="S54" s="21" t="str">
        <f t="shared" si="19"/>
        <v/>
      </c>
      <c r="T54" s="21" t="str">
        <f t="shared" si="20"/>
        <v/>
      </c>
      <c r="U54" s="21" t="str">
        <f>IF($A54="","",IF(IFERROR(INDEX(Experiment_Setup!$J$2:$J$100,MATCH($A54,Experiment_Setup!$A$2:$A$100,0)),"")="Retained CR",T54,S54))</f>
        <v/>
      </c>
      <c r="V54" s="22" t="str">
        <f t="shared" si="21"/>
        <v/>
      </c>
      <c r="W54" s="22" t="str">
        <f t="shared" si="22"/>
        <v/>
      </c>
      <c r="X54" s="21" t="str">
        <f>IF(OR($B54="",$B54=$O54),"",IF(IFERROR(INDEX(Experiment_Setup!$J$2:$J$100,MATCH($A54,Experiment_Setup!$A$2:$A$100,0)),"")="Retained CR",1-W54,1-V54))</f>
        <v/>
      </c>
      <c r="Y54" s="18" t="str">
        <f>IF($X54="","",IF(X54&gt;=Controls!$B$5,"Yes","No"))</f>
        <v/>
      </c>
      <c r="Z54" s="18" t="str">
        <f>IF($B54="","",IF($B54=$O54,"Control",IF(G54&lt;Controls!$B$7,"Needs More Data",IF(AND(Y54="Yes",U54&gt;0),"Beat Control",IF(AND(Y54="Yes",U54&lt;0),"Worse than Control","Needs More Data")))))</f>
        <v/>
      </c>
      <c r="AA54" s="18" t="str">
        <f t="shared" si="23"/>
        <v/>
      </c>
    </row>
    <row r="55" spans="1:27" ht="15" customHeight="1" x14ac:dyDescent="0.25">
      <c r="A55" s="12"/>
      <c r="B55" s="12"/>
      <c r="C55" s="18" t="str">
        <f>IF($B55="","",IFERROR(INDEX(Asset_Variants!$C$2:$C$200,MATCH($B55,Asset_Variants!$A$2:$A$200,0)),""))</f>
        <v/>
      </c>
      <c r="D55" s="18" t="str">
        <f>IF($A55="","",IFERROR(INDEX(Experiment_Setup!$F$2:$F$100,MATCH($A55,Experiment_Setup!$A$2:$A$100,0)),""))</f>
        <v/>
      </c>
      <c r="E55" s="18" t="str">
        <f>IF($A55="","",IFERROR(INDEX(Experiment_Setup!$G$2:$G$100,MATCH($A55,Experiment_Setup!$A$2:$A$100,0)),""))</f>
        <v/>
      </c>
      <c r="F55" s="18" t="str">
        <f>IF($B55="","",IFERROR(INDEX(Asset_Variants!$E$2:$E$200,MATCH($B55,Asset_Variants!$A$2:$A$200,0)),""))</f>
        <v/>
      </c>
      <c r="G55" s="18" t="str">
        <f>IF($B55="","",SUMIFS(Daily_Data!$H$2:$H$500,Daily_Data!$B$2:$B$500,$A55,Daily_Data!$C$2:$C$500,$B55))</f>
        <v/>
      </c>
      <c r="H55" s="18" t="str">
        <f>IF($B55="","",SUMIFS(Daily_Data!$I$2:$I$500,Daily_Data!$B$2:$B$500,$A55,Daily_Data!$C$2:$C$500,$B55))</f>
        <v/>
      </c>
      <c r="I55" s="18" t="str">
        <f>IF($B55="","",SUMIFS(Daily_Data!$J$2:$J$500,Daily_Data!$B$2:$B$500,$A55,Daily_Data!$C$2:$C$500,$B55))</f>
        <v/>
      </c>
      <c r="J55" s="18" t="str">
        <f>IF($B55="","",SUMIFS(Daily_Data!$K$2:$K$500,Daily_Data!$B$2:$B$500,$A55,Daily_Data!$C$2:$C$500,$B55))</f>
        <v/>
      </c>
      <c r="K55" s="21" t="str">
        <f t="shared" si="12"/>
        <v/>
      </c>
      <c r="L55" s="21" t="str">
        <f t="shared" si="13"/>
        <v/>
      </c>
      <c r="M55" s="21" t="str">
        <f t="shared" si="14"/>
        <v/>
      </c>
      <c r="N55" s="21" t="str">
        <f t="shared" si="15"/>
        <v/>
      </c>
      <c r="O55" s="18" t="str">
        <f>IF($A55="","",IFERROR(INDEX(Experiment_Setup!$L$2:$L$100,MATCH($A55,Experiment_Setup!$A$2:$A$100,0)),""))</f>
        <v/>
      </c>
      <c r="P55" s="18" t="str">
        <f t="shared" si="16"/>
        <v/>
      </c>
      <c r="Q55" s="21" t="str">
        <f t="shared" si="17"/>
        <v/>
      </c>
      <c r="R55" s="21" t="str">
        <f t="shared" si="18"/>
        <v/>
      </c>
      <c r="S55" s="21" t="str">
        <f t="shared" si="19"/>
        <v/>
      </c>
      <c r="T55" s="21" t="str">
        <f t="shared" si="20"/>
        <v/>
      </c>
      <c r="U55" s="21" t="str">
        <f>IF($A55="","",IF(IFERROR(INDEX(Experiment_Setup!$J$2:$J$100,MATCH($A55,Experiment_Setup!$A$2:$A$100,0)),"")="Retained CR",T55,S55))</f>
        <v/>
      </c>
      <c r="V55" s="22" t="str">
        <f t="shared" si="21"/>
        <v/>
      </c>
      <c r="W55" s="22" t="str">
        <f t="shared" si="22"/>
        <v/>
      </c>
      <c r="X55" s="21" t="str">
        <f>IF(OR($B55="",$B55=$O55),"",IF(IFERROR(INDEX(Experiment_Setup!$J$2:$J$100,MATCH($A55,Experiment_Setup!$A$2:$A$100,0)),"")="Retained CR",1-W55,1-V55))</f>
        <v/>
      </c>
      <c r="Y55" s="18" t="str">
        <f>IF($X55="","",IF(X55&gt;=Controls!$B$5,"Yes","No"))</f>
        <v/>
      </c>
      <c r="Z55" s="18" t="str">
        <f>IF($B55="","",IF($B55=$O55,"Control",IF(G55&lt;Controls!$B$7,"Needs More Data",IF(AND(Y55="Yes",U55&gt;0),"Beat Control",IF(AND(Y55="Yes",U55&lt;0),"Worse than Control","Needs More Data")))))</f>
        <v/>
      </c>
      <c r="AA55" s="18" t="str">
        <f t="shared" si="23"/>
        <v/>
      </c>
    </row>
    <row r="56" spans="1:27" ht="15" customHeight="1" x14ac:dyDescent="0.25">
      <c r="A56" s="12"/>
      <c r="B56" s="12"/>
      <c r="C56" s="18" t="str">
        <f>IF($B56="","",IFERROR(INDEX(Asset_Variants!$C$2:$C$200,MATCH($B56,Asset_Variants!$A$2:$A$200,0)),""))</f>
        <v/>
      </c>
      <c r="D56" s="18" t="str">
        <f>IF($A56="","",IFERROR(INDEX(Experiment_Setup!$F$2:$F$100,MATCH($A56,Experiment_Setup!$A$2:$A$100,0)),""))</f>
        <v/>
      </c>
      <c r="E56" s="18" t="str">
        <f>IF($A56="","",IFERROR(INDEX(Experiment_Setup!$G$2:$G$100,MATCH($A56,Experiment_Setup!$A$2:$A$100,0)),""))</f>
        <v/>
      </c>
      <c r="F56" s="18" t="str">
        <f>IF($B56="","",IFERROR(INDEX(Asset_Variants!$E$2:$E$200,MATCH($B56,Asset_Variants!$A$2:$A$200,0)),""))</f>
        <v/>
      </c>
      <c r="G56" s="18" t="str">
        <f>IF($B56="","",SUMIFS(Daily_Data!$H$2:$H$500,Daily_Data!$B$2:$B$500,$A56,Daily_Data!$C$2:$C$500,$B56))</f>
        <v/>
      </c>
      <c r="H56" s="18" t="str">
        <f>IF($B56="","",SUMIFS(Daily_Data!$I$2:$I$500,Daily_Data!$B$2:$B$500,$A56,Daily_Data!$C$2:$C$500,$B56))</f>
        <v/>
      </c>
      <c r="I56" s="18" t="str">
        <f>IF($B56="","",SUMIFS(Daily_Data!$J$2:$J$500,Daily_Data!$B$2:$B$500,$A56,Daily_Data!$C$2:$C$500,$B56))</f>
        <v/>
      </c>
      <c r="J56" s="18" t="str">
        <f>IF($B56="","",SUMIFS(Daily_Data!$K$2:$K$500,Daily_Data!$B$2:$B$500,$A56,Daily_Data!$C$2:$C$500,$B56))</f>
        <v/>
      </c>
      <c r="K56" s="21" t="str">
        <f t="shared" si="12"/>
        <v/>
      </c>
      <c r="L56" s="21" t="str">
        <f t="shared" si="13"/>
        <v/>
      </c>
      <c r="M56" s="21" t="str">
        <f t="shared" si="14"/>
        <v/>
      </c>
      <c r="N56" s="21" t="str">
        <f t="shared" si="15"/>
        <v/>
      </c>
      <c r="O56" s="18" t="str">
        <f>IF($A56="","",IFERROR(INDEX(Experiment_Setup!$L$2:$L$100,MATCH($A56,Experiment_Setup!$A$2:$A$100,0)),""))</f>
        <v/>
      </c>
      <c r="P56" s="18" t="str">
        <f t="shared" si="16"/>
        <v/>
      </c>
      <c r="Q56" s="21" t="str">
        <f t="shared" si="17"/>
        <v/>
      </c>
      <c r="R56" s="21" t="str">
        <f t="shared" si="18"/>
        <v/>
      </c>
      <c r="S56" s="21" t="str">
        <f t="shared" si="19"/>
        <v/>
      </c>
      <c r="T56" s="21" t="str">
        <f t="shared" si="20"/>
        <v/>
      </c>
      <c r="U56" s="21" t="str">
        <f>IF($A56="","",IF(IFERROR(INDEX(Experiment_Setup!$J$2:$J$100,MATCH($A56,Experiment_Setup!$A$2:$A$100,0)),"")="Retained CR",T56,S56))</f>
        <v/>
      </c>
      <c r="V56" s="22" t="str">
        <f t="shared" si="21"/>
        <v/>
      </c>
      <c r="W56" s="22" t="str">
        <f t="shared" si="22"/>
        <v/>
      </c>
      <c r="X56" s="21" t="str">
        <f>IF(OR($B56="",$B56=$O56),"",IF(IFERROR(INDEX(Experiment_Setup!$J$2:$J$100,MATCH($A56,Experiment_Setup!$A$2:$A$100,0)),"")="Retained CR",1-W56,1-V56))</f>
        <v/>
      </c>
      <c r="Y56" s="18" t="str">
        <f>IF($X56="","",IF(X56&gt;=Controls!$B$5,"Yes","No"))</f>
        <v/>
      </c>
      <c r="Z56" s="18" t="str">
        <f>IF($B56="","",IF($B56=$O56,"Control",IF(G56&lt;Controls!$B$7,"Needs More Data",IF(AND(Y56="Yes",U56&gt;0),"Beat Control",IF(AND(Y56="Yes",U56&lt;0),"Worse than Control","Needs More Data")))))</f>
        <v/>
      </c>
      <c r="AA56" s="18" t="str">
        <f t="shared" si="23"/>
        <v/>
      </c>
    </row>
    <row r="57" spans="1:27" ht="15" customHeight="1" x14ac:dyDescent="0.25">
      <c r="A57" s="12"/>
      <c r="B57" s="12"/>
      <c r="C57" s="18" t="str">
        <f>IF($B57="","",IFERROR(INDEX(Asset_Variants!$C$2:$C$200,MATCH($B57,Asset_Variants!$A$2:$A$200,0)),""))</f>
        <v/>
      </c>
      <c r="D57" s="18" t="str">
        <f>IF($A57="","",IFERROR(INDEX(Experiment_Setup!$F$2:$F$100,MATCH($A57,Experiment_Setup!$A$2:$A$100,0)),""))</f>
        <v/>
      </c>
      <c r="E57" s="18" t="str">
        <f>IF($A57="","",IFERROR(INDEX(Experiment_Setup!$G$2:$G$100,MATCH($A57,Experiment_Setup!$A$2:$A$100,0)),""))</f>
        <v/>
      </c>
      <c r="F57" s="18" t="str">
        <f>IF($B57="","",IFERROR(INDEX(Asset_Variants!$E$2:$E$200,MATCH($B57,Asset_Variants!$A$2:$A$200,0)),""))</f>
        <v/>
      </c>
      <c r="G57" s="18" t="str">
        <f>IF($B57="","",SUMIFS(Daily_Data!$H$2:$H$500,Daily_Data!$B$2:$B$500,$A57,Daily_Data!$C$2:$C$500,$B57))</f>
        <v/>
      </c>
      <c r="H57" s="18" t="str">
        <f>IF($B57="","",SUMIFS(Daily_Data!$I$2:$I$500,Daily_Data!$B$2:$B$500,$A57,Daily_Data!$C$2:$C$500,$B57))</f>
        <v/>
      </c>
      <c r="I57" s="18" t="str">
        <f>IF($B57="","",SUMIFS(Daily_Data!$J$2:$J$500,Daily_Data!$B$2:$B$500,$A57,Daily_Data!$C$2:$C$500,$B57))</f>
        <v/>
      </c>
      <c r="J57" s="18" t="str">
        <f>IF($B57="","",SUMIFS(Daily_Data!$K$2:$K$500,Daily_Data!$B$2:$B$500,$A57,Daily_Data!$C$2:$C$500,$B57))</f>
        <v/>
      </c>
      <c r="K57" s="21" t="str">
        <f t="shared" si="12"/>
        <v/>
      </c>
      <c r="L57" s="21" t="str">
        <f t="shared" si="13"/>
        <v/>
      </c>
      <c r="M57" s="21" t="str">
        <f t="shared" si="14"/>
        <v/>
      </c>
      <c r="N57" s="21" t="str">
        <f t="shared" si="15"/>
        <v/>
      </c>
      <c r="O57" s="18" t="str">
        <f>IF($A57="","",IFERROR(INDEX(Experiment_Setup!$L$2:$L$100,MATCH($A57,Experiment_Setup!$A$2:$A$100,0)),""))</f>
        <v/>
      </c>
      <c r="P57" s="18" t="str">
        <f t="shared" si="16"/>
        <v/>
      </c>
      <c r="Q57" s="21" t="str">
        <f t="shared" si="17"/>
        <v/>
      </c>
      <c r="R57" s="21" t="str">
        <f t="shared" si="18"/>
        <v/>
      </c>
      <c r="S57" s="21" t="str">
        <f t="shared" si="19"/>
        <v/>
      </c>
      <c r="T57" s="21" t="str">
        <f t="shared" si="20"/>
        <v/>
      </c>
      <c r="U57" s="21" t="str">
        <f>IF($A57="","",IF(IFERROR(INDEX(Experiment_Setup!$J$2:$J$100,MATCH($A57,Experiment_Setup!$A$2:$A$100,0)),"")="Retained CR",T57,S57))</f>
        <v/>
      </c>
      <c r="V57" s="22" t="str">
        <f t="shared" si="21"/>
        <v/>
      </c>
      <c r="W57" s="22" t="str">
        <f t="shared" si="22"/>
        <v/>
      </c>
      <c r="X57" s="21" t="str">
        <f>IF(OR($B57="",$B57=$O57),"",IF(IFERROR(INDEX(Experiment_Setup!$J$2:$J$100,MATCH($A57,Experiment_Setup!$A$2:$A$100,0)),"")="Retained CR",1-W57,1-V57))</f>
        <v/>
      </c>
      <c r="Y57" s="18" t="str">
        <f>IF($X57="","",IF(X57&gt;=Controls!$B$5,"Yes","No"))</f>
        <v/>
      </c>
      <c r="Z57" s="18" t="str">
        <f>IF($B57="","",IF($B57=$O57,"Control",IF(G57&lt;Controls!$B$7,"Needs More Data",IF(AND(Y57="Yes",U57&gt;0),"Beat Control",IF(AND(Y57="Yes",U57&lt;0),"Worse than Control","Needs More Data")))))</f>
        <v/>
      </c>
      <c r="AA57" s="18" t="str">
        <f t="shared" si="23"/>
        <v/>
      </c>
    </row>
    <row r="58" spans="1:27" ht="15" customHeight="1" x14ac:dyDescent="0.25">
      <c r="A58" s="12"/>
      <c r="B58" s="12"/>
      <c r="C58" s="18" t="str">
        <f>IF($B58="","",IFERROR(INDEX(Asset_Variants!$C$2:$C$200,MATCH($B58,Asset_Variants!$A$2:$A$200,0)),""))</f>
        <v/>
      </c>
      <c r="D58" s="18" t="str">
        <f>IF($A58="","",IFERROR(INDEX(Experiment_Setup!$F$2:$F$100,MATCH($A58,Experiment_Setup!$A$2:$A$100,0)),""))</f>
        <v/>
      </c>
      <c r="E58" s="18" t="str">
        <f>IF($A58="","",IFERROR(INDEX(Experiment_Setup!$G$2:$G$100,MATCH($A58,Experiment_Setup!$A$2:$A$100,0)),""))</f>
        <v/>
      </c>
      <c r="F58" s="18" t="str">
        <f>IF($B58="","",IFERROR(INDEX(Asset_Variants!$E$2:$E$200,MATCH($B58,Asset_Variants!$A$2:$A$200,0)),""))</f>
        <v/>
      </c>
      <c r="G58" s="18" t="str">
        <f>IF($B58="","",SUMIFS(Daily_Data!$H$2:$H$500,Daily_Data!$B$2:$B$500,$A58,Daily_Data!$C$2:$C$500,$B58))</f>
        <v/>
      </c>
      <c r="H58" s="18" t="str">
        <f>IF($B58="","",SUMIFS(Daily_Data!$I$2:$I$500,Daily_Data!$B$2:$B$500,$A58,Daily_Data!$C$2:$C$500,$B58))</f>
        <v/>
      </c>
      <c r="I58" s="18" t="str">
        <f>IF($B58="","",SUMIFS(Daily_Data!$J$2:$J$500,Daily_Data!$B$2:$B$500,$A58,Daily_Data!$C$2:$C$500,$B58))</f>
        <v/>
      </c>
      <c r="J58" s="18" t="str">
        <f>IF($B58="","",SUMIFS(Daily_Data!$K$2:$K$500,Daily_Data!$B$2:$B$500,$A58,Daily_Data!$C$2:$C$500,$B58))</f>
        <v/>
      </c>
      <c r="K58" s="21" t="str">
        <f t="shared" si="12"/>
        <v/>
      </c>
      <c r="L58" s="21" t="str">
        <f t="shared" si="13"/>
        <v/>
      </c>
      <c r="M58" s="21" t="str">
        <f t="shared" si="14"/>
        <v/>
      </c>
      <c r="N58" s="21" t="str">
        <f t="shared" si="15"/>
        <v/>
      </c>
      <c r="O58" s="18" t="str">
        <f>IF($A58="","",IFERROR(INDEX(Experiment_Setup!$L$2:$L$100,MATCH($A58,Experiment_Setup!$A$2:$A$100,0)),""))</f>
        <v/>
      </c>
      <c r="P58" s="18" t="str">
        <f t="shared" si="16"/>
        <v/>
      </c>
      <c r="Q58" s="21" t="str">
        <f t="shared" si="17"/>
        <v/>
      </c>
      <c r="R58" s="21" t="str">
        <f t="shared" si="18"/>
        <v/>
      </c>
      <c r="S58" s="21" t="str">
        <f t="shared" si="19"/>
        <v/>
      </c>
      <c r="T58" s="21" t="str">
        <f t="shared" si="20"/>
        <v/>
      </c>
      <c r="U58" s="21" t="str">
        <f>IF($A58="","",IF(IFERROR(INDEX(Experiment_Setup!$J$2:$J$100,MATCH($A58,Experiment_Setup!$A$2:$A$100,0)),"")="Retained CR",T58,S58))</f>
        <v/>
      </c>
      <c r="V58" s="22" t="str">
        <f t="shared" si="21"/>
        <v/>
      </c>
      <c r="W58" s="22" t="str">
        <f t="shared" si="22"/>
        <v/>
      </c>
      <c r="X58" s="21" t="str">
        <f>IF(OR($B58="",$B58=$O58),"",IF(IFERROR(INDEX(Experiment_Setup!$J$2:$J$100,MATCH($A58,Experiment_Setup!$A$2:$A$100,0)),"")="Retained CR",1-W58,1-V58))</f>
        <v/>
      </c>
      <c r="Y58" s="18" t="str">
        <f>IF($X58="","",IF(X58&gt;=Controls!$B$5,"Yes","No"))</f>
        <v/>
      </c>
      <c r="Z58" s="18" t="str">
        <f>IF($B58="","",IF($B58=$O58,"Control",IF(G58&lt;Controls!$B$7,"Needs More Data",IF(AND(Y58="Yes",U58&gt;0),"Beat Control",IF(AND(Y58="Yes",U58&lt;0),"Worse than Control","Needs More Data")))))</f>
        <v/>
      </c>
      <c r="AA58" s="18" t="str">
        <f t="shared" si="23"/>
        <v/>
      </c>
    </row>
    <row r="59" spans="1:27" ht="15" customHeight="1" x14ac:dyDescent="0.25">
      <c r="A59" s="12"/>
      <c r="B59" s="12"/>
      <c r="C59" s="18" t="str">
        <f>IF($B59="","",IFERROR(INDEX(Asset_Variants!$C$2:$C$200,MATCH($B59,Asset_Variants!$A$2:$A$200,0)),""))</f>
        <v/>
      </c>
      <c r="D59" s="18" t="str">
        <f>IF($A59="","",IFERROR(INDEX(Experiment_Setup!$F$2:$F$100,MATCH($A59,Experiment_Setup!$A$2:$A$100,0)),""))</f>
        <v/>
      </c>
      <c r="E59" s="18" t="str">
        <f>IF($A59="","",IFERROR(INDEX(Experiment_Setup!$G$2:$G$100,MATCH($A59,Experiment_Setup!$A$2:$A$100,0)),""))</f>
        <v/>
      </c>
      <c r="F59" s="18" t="str">
        <f>IF($B59="","",IFERROR(INDEX(Asset_Variants!$E$2:$E$200,MATCH($B59,Asset_Variants!$A$2:$A$200,0)),""))</f>
        <v/>
      </c>
      <c r="G59" s="18" t="str">
        <f>IF($B59="","",SUMIFS(Daily_Data!$H$2:$H$500,Daily_Data!$B$2:$B$500,$A59,Daily_Data!$C$2:$C$500,$B59))</f>
        <v/>
      </c>
      <c r="H59" s="18" t="str">
        <f>IF($B59="","",SUMIFS(Daily_Data!$I$2:$I$500,Daily_Data!$B$2:$B$500,$A59,Daily_Data!$C$2:$C$500,$B59))</f>
        <v/>
      </c>
      <c r="I59" s="18" t="str">
        <f>IF($B59="","",SUMIFS(Daily_Data!$J$2:$J$500,Daily_Data!$B$2:$B$500,$A59,Daily_Data!$C$2:$C$500,$B59))</f>
        <v/>
      </c>
      <c r="J59" s="18" t="str">
        <f>IF($B59="","",SUMIFS(Daily_Data!$K$2:$K$500,Daily_Data!$B$2:$B$500,$A59,Daily_Data!$C$2:$C$500,$B59))</f>
        <v/>
      </c>
      <c r="K59" s="21" t="str">
        <f t="shared" si="12"/>
        <v/>
      </c>
      <c r="L59" s="21" t="str">
        <f t="shared" si="13"/>
        <v/>
      </c>
      <c r="M59" s="21" t="str">
        <f t="shared" si="14"/>
        <v/>
      </c>
      <c r="N59" s="21" t="str">
        <f t="shared" si="15"/>
        <v/>
      </c>
      <c r="O59" s="18" t="str">
        <f>IF($A59="","",IFERROR(INDEX(Experiment_Setup!$L$2:$L$100,MATCH($A59,Experiment_Setup!$A$2:$A$100,0)),""))</f>
        <v/>
      </c>
      <c r="P59" s="18" t="str">
        <f t="shared" si="16"/>
        <v/>
      </c>
      <c r="Q59" s="21" t="str">
        <f t="shared" si="17"/>
        <v/>
      </c>
      <c r="R59" s="21" t="str">
        <f t="shared" si="18"/>
        <v/>
      </c>
      <c r="S59" s="21" t="str">
        <f t="shared" si="19"/>
        <v/>
      </c>
      <c r="T59" s="21" t="str">
        <f t="shared" si="20"/>
        <v/>
      </c>
      <c r="U59" s="21" t="str">
        <f>IF($A59="","",IF(IFERROR(INDEX(Experiment_Setup!$J$2:$J$100,MATCH($A59,Experiment_Setup!$A$2:$A$100,0)),"")="Retained CR",T59,S59))</f>
        <v/>
      </c>
      <c r="V59" s="22" t="str">
        <f t="shared" si="21"/>
        <v/>
      </c>
      <c r="W59" s="22" t="str">
        <f t="shared" si="22"/>
        <v/>
      </c>
      <c r="X59" s="21" t="str">
        <f>IF(OR($B59="",$B59=$O59),"",IF(IFERROR(INDEX(Experiment_Setup!$J$2:$J$100,MATCH($A59,Experiment_Setup!$A$2:$A$100,0)),"")="Retained CR",1-W59,1-V59))</f>
        <v/>
      </c>
      <c r="Y59" s="18" t="str">
        <f>IF($X59="","",IF(X59&gt;=Controls!$B$5,"Yes","No"))</f>
        <v/>
      </c>
      <c r="Z59" s="18" t="str">
        <f>IF($B59="","",IF($B59=$O59,"Control",IF(G59&lt;Controls!$B$7,"Needs More Data",IF(AND(Y59="Yes",U59&gt;0),"Beat Control",IF(AND(Y59="Yes",U59&lt;0),"Worse than Control","Needs More Data")))))</f>
        <v/>
      </c>
      <c r="AA59" s="18" t="str">
        <f t="shared" si="23"/>
        <v/>
      </c>
    </row>
    <row r="60" spans="1:27" ht="15" customHeight="1" x14ac:dyDescent="0.25">
      <c r="A60" s="12"/>
      <c r="B60" s="12"/>
      <c r="C60" s="18" t="str">
        <f>IF($B60="","",IFERROR(INDEX(Asset_Variants!$C$2:$C$200,MATCH($B60,Asset_Variants!$A$2:$A$200,0)),""))</f>
        <v/>
      </c>
      <c r="D60" s="18" t="str">
        <f>IF($A60="","",IFERROR(INDEX(Experiment_Setup!$F$2:$F$100,MATCH($A60,Experiment_Setup!$A$2:$A$100,0)),""))</f>
        <v/>
      </c>
      <c r="E60" s="18" t="str">
        <f>IF($A60="","",IFERROR(INDEX(Experiment_Setup!$G$2:$G$100,MATCH($A60,Experiment_Setup!$A$2:$A$100,0)),""))</f>
        <v/>
      </c>
      <c r="F60" s="18" t="str">
        <f>IF($B60="","",IFERROR(INDEX(Asset_Variants!$E$2:$E$200,MATCH($B60,Asset_Variants!$A$2:$A$200,0)),""))</f>
        <v/>
      </c>
      <c r="G60" s="18" t="str">
        <f>IF($B60="","",SUMIFS(Daily_Data!$H$2:$H$500,Daily_Data!$B$2:$B$500,$A60,Daily_Data!$C$2:$C$500,$B60))</f>
        <v/>
      </c>
      <c r="H60" s="18" t="str">
        <f>IF($B60="","",SUMIFS(Daily_Data!$I$2:$I$500,Daily_Data!$B$2:$B$500,$A60,Daily_Data!$C$2:$C$500,$B60))</f>
        <v/>
      </c>
      <c r="I60" s="18" t="str">
        <f>IF($B60="","",SUMIFS(Daily_Data!$J$2:$J$500,Daily_Data!$B$2:$B$500,$A60,Daily_Data!$C$2:$C$500,$B60))</f>
        <v/>
      </c>
      <c r="J60" s="18" t="str">
        <f>IF($B60="","",SUMIFS(Daily_Data!$K$2:$K$500,Daily_Data!$B$2:$B$500,$A60,Daily_Data!$C$2:$C$500,$B60))</f>
        <v/>
      </c>
      <c r="K60" s="21" t="str">
        <f t="shared" si="12"/>
        <v/>
      </c>
      <c r="L60" s="21" t="str">
        <f t="shared" si="13"/>
        <v/>
      </c>
      <c r="M60" s="21" t="str">
        <f t="shared" si="14"/>
        <v/>
      </c>
      <c r="N60" s="21" t="str">
        <f t="shared" si="15"/>
        <v/>
      </c>
      <c r="O60" s="18" t="str">
        <f>IF($A60="","",IFERROR(INDEX(Experiment_Setup!$L$2:$L$100,MATCH($A60,Experiment_Setup!$A$2:$A$100,0)),""))</f>
        <v/>
      </c>
      <c r="P60" s="18" t="str">
        <f t="shared" si="16"/>
        <v/>
      </c>
      <c r="Q60" s="21" t="str">
        <f t="shared" si="17"/>
        <v/>
      </c>
      <c r="R60" s="21" t="str">
        <f t="shared" si="18"/>
        <v/>
      </c>
      <c r="S60" s="21" t="str">
        <f t="shared" si="19"/>
        <v/>
      </c>
      <c r="T60" s="21" t="str">
        <f t="shared" si="20"/>
        <v/>
      </c>
      <c r="U60" s="21" t="str">
        <f>IF($A60="","",IF(IFERROR(INDEX(Experiment_Setup!$J$2:$J$100,MATCH($A60,Experiment_Setup!$A$2:$A$100,0)),"")="Retained CR",T60,S60))</f>
        <v/>
      </c>
      <c r="V60" s="22" t="str">
        <f t="shared" si="21"/>
        <v/>
      </c>
      <c r="W60" s="22" t="str">
        <f t="shared" si="22"/>
        <v/>
      </c>
      <c r="X60" s="21" t="str">
        <f>IF(OR($B60="",$B60=$O60),"",IF(IFERROR(INDEX(Experiment_Setup!$J$2:$J$100,MATCH($A60,Experiment_Setup!$A$2:$A$100,0)),"")="Retained CR",1-W60,1-V60))</f>
        <v/>
      </c>
      <c r="Y60" s="18" t="str">
        <f>IF($X60="","",IF(X60&gt;=Controls!$B$5,"Yes","No"))</f>
        <v/>
      </c>
      <c r="Z60" s="18" t="str">
        <f>IF($B60="","",IF($B60=$O60,"Control",IF(G60&lt;Controls!$B$7,"Needs More Data",IF(AND(Y60="Yes",U60&gt;0),"Beat Control",IF(AND(Y60="Yes",U60&lt;0),"Worse than Control","Needs More Data")))))</f>
        <v/>
      </c>
      <c r="AA60" s="18" t="str">
        <f t="shared" si="23"/>
        <v/>
      </c>
    </row>
    <row r="61" spans="1:27" ht="15" customHeight="1" x14ac:dyDescent="0.25">
      <c r="A61" s="12"/>
      <c r="B61" s="12"/>
      <c r="C61" s="18" t="str">
        <f>IF($B61="","",IFERROR(INDEX(Asset_Variants!$C$2:$C$200,MATCH($B61,Asset_Variants!$A$2:$A$200,0)),""))</f>
        <v/>
      </c>
      <c r="D61" s="18" t="str">
        <f>IF($A61="","",IFERROR(INDEX(Experiment_Setup!$F$2:$F$100,MATCH($A61,Experiment_Setup!$A$2:$A$100,0)),""))</f>
        <v/>
      </c>
      <c r="E61" s="18" t="str">
        <f>IF($A61="","",IFERROR(INDEX(Experiment_Setup!$G$2:$G$100,MATCH($A61,Experiment_Setup!$A$2:$A$100,0)),""))</f>
        <v/>
      </c>
      <c r="F61" s="18" t="str">
        <f>IF($B61="","",IFERROR(INDEX(Asset_Variants!$E$2:$E$200,MATCH($B61,Asset_Variants!$A$2:$A$200,0)),""))</f>
        <v/>
      </c>
      <c r="G61" s="18" t="str">
        <f>IF($B61="","",SUMIFS(Daily_Data!$H$2:$H$500,Daily_Data!$B$2:$B$500,$A61,Daily_Data!$C$2:$C$500,$B61))</f>
        <v/>
      </c>
      <c r="H61" s="18" t="str">
        <f>IF($B61="","",SUMIFS(Daily_Data!$I$2:$I$500,Daily_Data!$B$2:$B$500,$A61,Daily_Data!$C$2:$C$500,$B61))</f>
        <v/>
      </c>
      <c r="I61" s="18" t="str">
        <f>IF($B61="","",SUMIFS(Daily_Data!$J$2:$J$500,Daily_Data!$B$2:$B$500,$A61,Daily_Data!$C$2:$C$500,$B61))</f>
        <v/>
      </c>
      <c r="J61" s="18" t="str">
        <f>IF($B61="","",SUMIFS(Daily_Data!$K$2:$K$500,Daily_Data!$B$2:$B$500,$A61,Daily_Data!$C$2:$C$500,$B61))</f>
        <v/>
      </c>
      <c r="K61" s="21" t="str">
        <f t="shared" si="12"/>
        <v/>
      </c>
      <c r="L61" s="21" t="str">
        <f t="shared" si="13"/>
        <v/>
      </c>
      <c r="M61" s="21" t="str">
        <f t="shared" si="14"/>
        <v/>
      </c>
      <c r="N61" s="21" t="str">
        <f t="shared" si="15"/>
        <v/>
      </c>
      <c r="O61" s="18" t="str">
        <f>IF($A61="","",IFERROR(INDEX(Experiment_Setup!$L$2:$L$100,MATCH($A61,Experiment_Setup!$A$2:$A$100,0)),""))</f>
        <v/>
      </c>
      <c r="P61" s="18" t="str">
        <f t="shared" si="16"/>
        <v/>
      </c>
      <c r="Q61" s="21" t="str">
        <f t="shared" si="17"/>
        <v/>
      </c>
      <c r="R61" s="21" t="str">
        <f t="shared" si="18"/>
        <v/>
      </c>
      <c r="S61" s="21" t="str">
        <f t="shared" si="19"/>
        <v/>
      </c>
      <c r="T61" s="21" t="str">
        <f t="shared" si="20"/>
        <v/>
      </c>
      <c r="U61" s="21" t="str">
        <f>IF($A61="","",IF(IFERROR(INDEX(Experiment_Setup!$J$2:$J$100,MATCH($A61,Experiment_Setup!$A$2:$A$100,0)),"")="Retained CR",T61,S61))</f>
        <v/>
      </c>
      <c r="V61" s="22" t="str">
        <f t="shared" si="21"/>
        <v/>
      </c>
      <c r="W61" s="22" t="str">
        <f t="shared" si="22"/>
        <v/>
      </c>
      <c r="X61" s="21" t="str">
        <f>IF(OR($B61="",$B61=$O61),"",IF(IFERROR(INDEX(Experiment_Setup!$J$2:$J$100,MATCH($A61,Experiment_Setup!$A$2:$A$100,0)),"")="Retained CR",1-W61,1-V61))</f>
        <v/>
      </c>
      <c r="Y61" s="18" t="str">
        <f>IF($X61="","",IF(X61&gt;=Controls!$B$5,"Yes","No"))</f>
        <v/>
      </c>
      <c r="Z61" s="18" t="str">
        <f>IF($B61="","",IF($B61=$O61,"Control",IF(G61&lt;Controls!$B$7,"Needs More Data",IF(AND(Y61="Yes",U61&gt;0),"Beat Control",IF(AND(Y61="Yes",U61&lt;0),"Worse than Control","Needs More Data")))))</f>
        <v/>
      </c>
      <c r="AA61" s="18" t="str">
        <f t="shared" si="23"/>
        <v/>
      </c>
    </row>
    <row r="62" spans="1:27" ht="15" customHeight="1" x14ac:dyDescent="0.25">
      <c r="A62" s="12"/>
      <c r="B62" s="12"/>
      <c r="C62" s="18" t="str">
        <f>IF($B62="","",IFERROR(INDEX(Asset_Variants!$C$2:$C$200,MATCH($B62,Asset_Variants!$A$2:$A$200,0)),""))</f>
        <v/>
      </c>
      <c r="D62" s="18" t="str">
        <f>IF($A62="","",IFERROR(INDEX(Experiment_Setup!$F$2:$F$100,MATCH($A62,Experiment_Setup!$A$2:$A$100,0)),""))</f>
        <v/>
      </c>
      <c r="E62" s="18" t="str">
        <f>IF($A62="","",IFERROR(INDEX(Experiment_Setup!$G$2:$G$100,MATCH($A62,Experiment_Setup!$A$2:$A$100,0)),""))</f>
        <v/>
      </c>
      <c r="F62" s="18" t="str">
        <f>IF($B62="","",IFERROR(INDEX(Asset_Variants!$E$2:$E$200,MATCH($B62,Asset_Variants!$A$2:$A$200,0)),""))</f>
        <v/>
      </c>
      <c r="G62" s="18" t="str">
        <f>IF($B62="","",SUMIFS(Daily_Data!$H$2:$H$500,Daily_Data!$B$2:$B$500,$A62,Daily_Data!$C$2:$C$500,$B62))</f>
        <v/>
      </c>
      <c r="H62" s="18" t="str">
        <f>IF($B62="","",SUMIFS(Daily_Data!$I$2:$I$500,Daily_Data!$B$2:$B$500,$A62,Daily_Data!$C$2:$C$500,$B62))</f>
        <v/>
      </c>
      <c r="I62" s="18" t="str">
        <f>IF($B62="","",SUMIFS(Daily_Data!$J$2:$J$500,Daily_Data!$B$2:$B$500,$A62,Daily_Data!$C$2:$C$500,$B62))</f>
        <v/>
      </c>
      <c r="J62" s="18" t="str">
        <f>IF($B62="","",SUMIFS(Daily_Data!$K$2:$K$500,Daily_Data!$B$2:$B$500,$A62,Daily_Data!$C$2:$C$500,$B62))</f>
        <v/>
      </c>
      <c r="K62" s="21" t="str">
        <f t="shared" si="12"/>
        <v/>
      </c>
      <c r="L62" s="21" t="str">
        <f t="shared" si="13"/>
        <v/>
      </c>
      <c r="M62" s="21" t="str">
        <f t="shared" si="14"/>
        <v/>
      </c>
      <c r="N62" s="21" t="str">
        <f t="shared" si="15"/>
        <v/>
      </c>
      <c r="O62" s="18" t="str">
        <f>IF($A62="","",IFERROR(INDEX(Experiment_Setup!$L$2:$L$100,MATCH($A62,Experiment_Setup!$A$2:$A$100,0)),""))</f>
        <v/>
      </c>
      <c r="P62" s="18" t="str">
        <f t="shared" si="16"/>
        <v/>
      </c>
      <c r="Q62" s="21" t="str">
        <f t="shared" si="17"/>
        <v/>
      </c>
      <c r="R62" s="21" t="str">
        <f t="shared" si="18"/>
        <v/>
      </c>
      <c r="S62" s="21" t="str">
        <f t="shared" si="19"/>
        <v/>
      </c>
      <c r="T62" s="21" t="str">
        <f t="shared" si="20"/>
        <v/>
      </c>
      <c r="U62" s="21" t="str">
        <f>IF($A62="","",IF(IFERROR(INDEX(Experiment_Setup!$J$2:$J$100,MATCH($A62,Experiment_Setup!$A$2:$A$100,0)),"")="Retained CR",T62,S62))</f>
        <v/>
      </c>
      <c r="V62" s="22" t="str">
        <f t="shared" si="21"/>
        <v/>
      </c>
      <c r="W62" s="22" t="str">
        <f t="shared" si="22"/>
        <v/>
      </c>
      <c r="X62" s="21" t="str">
        <f>IF(OR($B62="",$B62=$O62),"",IF(IFERROR(INDEX(Experiment_Setup!$J$2:$J$100,MATCH($A62,Experiment_Setup!$A$2:$A$100,0)),"")="Retained CR",1-W62,1-V62))</f>
        <v/>
      </c>
      <c r="Y62" s="18" t="str">
        <f>IF($X62="","",IF(X62&gt;=Controls!$B$5,"Yes","No"))</f>
        <v/>
      </c>
      <c r="Z62" s="18" t="str">
        <f>IF($B62="","",IF($B62=$O62,"Control",IF(G62&lt;Controls!$B$7,"Needs More Data",IF(AND(Y62="Yes",U62&gt;0),"Beat Control",IF(AND(Y62="Yes",U62&lt;0),"Worse than Control","Needs More Data")))))</f>
        <v/>
      </c>
      <c r="AA62" s="18" t="str">
        <f t="shared" si="23"/>
        <v/>
      </c>
    </row>
    <row r="63" spans="1:27" ht="15" customHeight="1" x14ac:dyDescent="0.25">
      <c r="A63" s="12"/>
      <c r="B63" s="12"/>
      <c r="C63" s="18" t="str">
        <f>IF($B63="","",IFERROR(INDEX(Asset_Variants!$C$2:$C$200,MATCH($B63,Asset_Variants!$A$2:$A$200,0)),""))</f>
        <v/>
      </c>
      <c r="D63" s="18" t="str">
        <f>IF($A63="","",IFERROR(INDEX(Experiment_Setup!$F$2:$F$100,MATCH($A63,Experiment_Setup!$A$2:$A$100,0)),""))</f>
        <v/>
      </c>
      <c r="E63" s="18" t="str">
        <f>IF($A63="","",IFERROR(INDEX(Experiment_Setup!$G$2:$G$100,MATCH($A63,Experiment_Setup!$A$2:$A$100,0)),""))</f>
        <v/>
      </c>
      <c r="F63" s="18" t="str">
        <f>IF($B63="","",IFERROR(INDEX(Asset_Variants!$E$2:$E$200,MATCH($B63,Asset_Variants!$A$2:$A$200,0)),""))</f>
        <v/>
      </c>
      <c r="G63" s="18" t="str">
        <f>IF($B63="","",SUMIFS(Daily_Data!$H$2:$H$500,Daily_Data!$B$2:$B$500,$A63,Daily_Data!$C$2:$C$500,$B63))</f>
        <v/>
      </c>
      <c r="H63" s="18" t="str">
        <f>IF($B63="","",SUMIFS(Daily_Data!$I$2:$I$500,Daily_Data!$B$2:$B$500,$A63,Daily_Data!$C$2:$C$500,$B63))</f>
        <v/>
      </c>
      <c r="I63" s="18" t="str">
        <f>IF($B63="","",SUMIFS(Daily_Data!$J$2:$J$500,Daily_Data!$B$2:$B$500,$A63,Daily_Data!$C$2:$C$500,$B63))</f>
        <v/>
      </c>
      <c r="J63" s="18" t="str">
        <f>IF($B63="","",SUMIFS(Daily_Data!$K$2:$K$500,Daily_Data!$B$2:$B$500,$A63,Daily_Data!$C$2:$C$500,$B63))</f>
        <v/>
      </c>
      <c r="K63" s="21" t="str">
        <f t="shared" si="12"/>
        <v/>
      </c>
      <c r="L63" s="21" t="str">
        <f t="shared" si="13"/>
        <v/>
      </c>
      <c r="M63" s="21" t="str">
        <f t="shared" si="14"/>
        <v/>
      </c>
      <c r="N63" s="21" t="str">
        <f t="shared" si="15"/>
        <v/>
      </c>
      <c r="O63" s="18" t="str">
        <f>IF($A63="","",IFERROR(INDEX(Experiment_Setup!$L$2:$L$100,MATCH($A63,Experiment_Setup!$A$2:$A$100,0)),""))</f>
        <v/>
      </c>
      <c r="P63" s="18" t="str">
        <f t="shared" si="16"/>
        <v/>
      </c>
      <c r="Q63" s="21" t="str">
        <f t="shared" si="17"/>
        <v/>
      </c>
      <c r="R63" s="21" t="str">
        <f t="shared" si="18"/>
        <v/>
      </c>
      <c r="S63" s="21" t="str">
        <f t="shared" si="19"/>
        <v/>
      </c>
      <c r="T63" s="21" t="str">
        <f t="shared" si="20"/>
        <v/>
      </c>
      <c r="U63" s="21" t="str">
        <f>IF($A63="","",IF(IFERROR(INDEX(Experiment_Setup!$J$2:$J$100,MATCH($A63,Experiment_Setup!$A$2:$A$100,0)),"")="Retained CR",T63,S63))</f>
        <v/>
      </c>
      <c r="V63" s="22" t="str">
        <f t="shared" si="21"/>
        <v/>
      </c>
      <c r="W63" s="22" t="str">
        <f t="shared" si="22"/>
        <v/>
      </c>
      <c r="X63" s="21" t="str">
        <f>IF(OR($B63="",$B63=$O63),"",IF(IFERROR(INDEX(Experiment_Setup!$J$2:$J$100,MATCH($A63,Experiment_Setup!$A$2:$A$100,0)),"")="Retained CR",1-W63,1-V63))</f>
        <v/>
      </c>
      <c r="Y63" s="18" t="str">
        <f>IF($X63="","",IF(X63&gt;=Controls!$B$5,"Yes","No"))</f>
        <v/>
      </c>
      <c r="Z63" s="18" t="str">
        <f>IF($B63="","",IF($B63=$O63,"Control",IF(G63&lt;Controls!$B$7,"Needs More Data",IF(AND(Y63="Yes",U63&gt;0),"Beat Control",IF(AND(Y63="Yes",U63&lt;0),"Worse than Control","Needs More Data")))))</f>
        <v/>
      </c>
      <c r="AA63" s="18" t="str">
        <f t="shared" si="23"/>
        <v/>
      </c>
    </row>
    <row r="64" spans="1:27" ht="15" customHeight="1" x14ac:dyDescent="0.25">
      <c r="A64" s="12"/>
      <c r="B64" s="12"/>
      <c r="C64" s="18" t="str">
        <f>IF($B64="","",IFERROR(INDEX(Asset_Variants!$C$2:$C$200,MATCH($B64,Asset_Variants!$A$2:$A$200,0)),""))</f>
        <v/>
      </c>
      <c r="D64" s="18" t="str">
        <f>IF($A64="","",IFERROR(INDEX(Experiment_Setup!$F$2:$F$100,MATCH($A64,Experiment_Setup!$A$2:$A$100,0)),""))</f>
        <v/>
      </c>
      <c r="E64" s="18" t="str">
        <f>IF($A64="","",IFERROR(INDEX(Experiment_Setup!$G$2:$G$100,MATCH($A64,Experiment_Setup!$A$2:$A$100,0)),""))</f>
        <v/>
      </c>
      <c r="F64" s="18" t="str">
        <f>IF($B64="","",IFERROR(INDEX(Asset_Variants!$E$2:$E$200,MATCH($B64,Asset_Variants!$A$2:$A$200,0)),""))</f>
        <v/>
      </c>
      <c r="G64" s="18" t="str">
        <f>IF($B64="","",SUMIFS(Daily_Data!$H$2:$H$500,Daily_Data!$B$2:$B$500,$A64,Daily_Data!$C$2:$C$500,$B64))</f>
        <v/>
      </c>
      <c r="H64" s="18" t="str">
        <f>IF($B64="","",SUMIFS(Daily_Data!$I$2:$I$500,Daily_Data!$B$2:$B$500,$A64,Daily_Data!$C$2:$C$500,$B64))</f>
        <v/>
      </c>
      <c r="I64" s="18" t="str">
        <f>IF($B64="","",SUMIFS(Daily_Data!$J$2:$J$500,Daily_Data!$B$2:$B$500,$A64,Daily_Data!$C$2:$C$500,$B64))</f>
        <v/>
      </c>
      <c r="J64" s="18" t="str">
        <f>IF($B64="","",SUMIFS(Daily_Data!$K$2:$K$500,Daily_Data!$B$2:$B$500,$A64,Daily_Data!$C$2:$C$500,$B64))</f>
        <v/>
      </c>
      <c r="K64" s="21" t="str">
        <f t="shared" si="12"/>
        <v/>
      </c>
      <c r="L64" s="21" t="str">
        <f t="shared" si="13"/>
        <v/>
      </c>
      <c r="M64" s="21" t="str">
        <f t="shared" si="14"/>
        <v/>
      </c>
      <c r="N64" s="21" t="str">
        <f t="shared" si="15"/>
        <v/>
      </c>
      <c r="O64" s="18" t="str">
        <f>IF($A64="","",IFERROR(INDEX(Experiment_Setup!$L$2:$L$100,MATCH($A64,Experiment_Setup!$A$2:$A$100,0)),""))</f>
        <v/>
      </c>
      <c r="P64" s="18" t="str">
        <f t="shared" si="16"/>
        <v/>
      </c>
      <c r="Q64" s="21" t="str">
        <f t="shared" si="17"/>
        <v/>
      </c>
      <c r="R64" s="21" t="str">
        <f t="shared" si="18"/>
        <v/>
      </c>
      <c r="S64" s="21" t="str">
        <f t="shared" si="19"/>
        <v/>
      </c>
      <c r="T64" s="21" t="str">
        <f t="shared" si="20"/>
        <v/>
      </c>
      <c r="U64" s="21" t="str">
        <f>IF($A64="","",IF(IFERROR(INDEX(Experiment_Setup!$J$2:$J$100,MATCH($A64,Experiment_Setup!$A$2:$A$100,0)),"")="Retained CR",T64,S64))</f>
        <v/>
      </c>
      <c r="V64" s="22" t="str">
        <f t="shared" si="21"/>
        <v/>
      </c>
      <c r="W64" s="22" t="str">
        <f t="shared" si="22"/>
        <v/>
      </c>
      <c r="X64" s="21" t="str">
        <f>IF(OR($B64="",$B64=$O64),"",IF(IFERROR(INDEX(Experiment_Setup!$J$2:$J$100,MATCH($A64,Experiment_Setup!$A$2:$A$100,0)),"")="Retained CR",1-W64,1-V64))</f>
        <v/>
      </c>
      <c r="Y64" s="18" t="str">
        <f>IF($X64="","",IF(X64&gt;=Controls!$B$5,"Yes","No"))</f>
        <v/>
      </c>
      <c r="Z64" s="18" t="str">
        <f>IF($B64="","",IF($B64=$O64,"Control",IF(G64&lt;Controls!$B$7,"Needs More Data",IF(AND(Y64="Yes",U64&gt;0),"Beat Control",IF(AND(Y64="Yes",U64&lt;0),"Worse than Control","Needs More Data")))))</f>
        <v/>
      </c>
      <c r="AA64" s="18" t="str">
        <f t="shared" si="23"/>
        <v/>
      </c>
    </row>
    <row r="65" spans="1:27" ht="15" customHeight="1" x14ac:dyDescent="0.25">
      <c r="A65" s="12"/>
      <c r="B65" s="12"/>
      <c r="C65" s="18" t="str">
        <f>IF($B65="","",IFERROR(INDEX(Asset_Variants!$C$2:$C$200,MATCH($B65,Asset_Variants!$A$2:$A$200,0)),""))</f>
        <v/>
      </c>
      <c r="D65" s="18" t="str">
        <f>IF($A65="","",IFERROR(INDEX(Experiment_Setup!$F$2:$F$100,MATCH($A65,Experiment_Setup!$A$2:$A$100,0)),""))</f>
        <v/>
      </c>
      <c r="E65" s="18" t="str">
        <f>IF($A65="","",IFERROR(INDEX(Experiment_Setup!$G$2:$G$100,MATCH($A65,Experiment_Setup!$A$2:$A$100,0)),""))</f>
        <v/>
      </c>
      <c r="F65" s="18" t="str">
        <f>IF($B65="","",IFERROR(INDEX(Asset_Variants!$E$2:$E$200,MATCH($B65,Asset_Variants!$A$2:$A$200,0)),""))</f>
        <v/>
      </c>
      <c r="G65" s="18" t="str">
        <f>IF($B65="","",SUMIFS(Daily_Data!$H$2:$H$500,Daily_Data!$B$2:$B$500,$A65,Daily_Data!$C$2:$C$500,$B65))</f>
        <v/>
      </c>
      <c r="H65" s="18" t="str">
        <f>IF($B65="","",SUMIFS(Daily_Data!$I$2:$I$500,Daily_Data!$B$2:$B$500,$A65,Daily_Data!$C$2:$C$500,$B65))</f>
        <v/>
      </c>
      <c r="I65" s="18" t="str">
        <f>IF($B65="","",SUMIFS(Daily_Data!$J$2:$J$500,Daily_Data!$B$2:$B$500,$A65,Daily_Data!$C$2:$C$500,$B65))</f>
        <v/>
      </c>
      <c r="J65" s="18" t="str">
        <f>IF($B65="","",SUMIFS(Daily_Data!$K$2:$K$500,Daily_Data!$B$2:$B$500,$A65,Daily_Data!$C$2:$C$500,$B65))</f>
        <v/>
      </c>
      <c r="K65" s="21" t="str">
        <f t="shared" si="12"/>
        <v/>
      </c>
      <c r="L65" s="21" t="str">
        <f t="shared" si="13"/>
        <v/>
      </c>
      <c r="M65" s="21" t="str">
        <f t="shared" si="14"/>
        <v/>
      </c>
      <c r="N65" s="21" t="str">
        <f t="shared" si="15"/>
        <v/>
      </c>
      <c r="O65" s="18" t="str">
        <f>IF($A65="","",IFERROR(INDEX(Experiment_Setup!$L$2:$L$100,MATCH($A65,Experiment_Setup!$A$2:$A$100,0)),""))</f>
        <v/>
      </c>
      <c r="P65" s="18" t="str">
        <f t="shared" si="16"/>
        <v/>
      </c>
      <c r="Q65" s="21" t="str">
        <f t="shared" si="17"/>
        <v/>
      </c>
      <c r="R65" s="21" t="str">
        <f t="shared" si="18"/>
        <v/>
      </c>
      <c r="S65" s="21" t="str">
        <f t="shared" si="19"/>
        <v/>
      </c>
      <c r="T65" s="21" t="str">
        <f t="shared" si="20"/>
        <v/>
      </c>
      <c r="U65" s="21" t="str">
        <f>IF($A65="","",IF(IFERROR(INDEX(Experiment_Setup!$J$2:$J$100,MATCH($A65,Experiment_Setup!$A$2:$A$100,0)),"")="Retained CR",T65,S65))</f>
        <v/>
      </c>
      <c r="V65" s="22" t="str">
        <f t="shared" si="21"/>
        <v/>
      </c>
      <c r="W65" s="22" t="str">
        <f t="shared" si="22"/>
        <v/>
      </c>
      <c r="X65" s="21" t="str">
        <f>IF(OR($B65="",$B65=$O65),"",IF(IFERROR(INDEX(Experiment_Setup!$J$2:$J$100,MATCH($A65,Experiment_Setup!$A$2:$A$100,0)),"")="Retained CR",1-W65,1-V65))</f>
        <v/>
      </c>
      <c r="Y65" s="18" t="str">
        <f>IF($X65="","",IF(X65&gt;=Controls!$B$5,"Yes","No"))</f>
        <v/>
      </c>
      <c r="Z65" s="18" t="str">
        <f>IF($B65="","",IF($B65=$O65,"Control",IF(G65&lt;Controls!$B$7,"Needs More Data",IF(AND(Y65="Yes",U65&gt;0),"Beat Control",IF(AND(Y65="Yes",U65&lt;0),"Worse than Control","Needs More Data")))))</f>
        <v/>
      </c>
      <c r="AA65" s="18" t="str">
        <f t="shared" si="23"/>
        <v/>
      </c>
    </row>
    <row r="66" spans="1:27" ht="15" customHeight="1" x14ac:dyDescent="0.25">
      <c r="A66" s="12"/>
      <c r="B66" s="12"/>
      <c r="C66" s="18" t="str">
        <f>IF($B66="","",IFERROR(INDEX(Asset_Variants!$C$2:$C$200,MATCH($B66,Asset_Variants!$A$2:$A$200,0)),""))</f>
        <v/>
      </c>
      <c r="D66" s="18" t="str">
        <f>IF($A66="","",IFERROR(INDEX(Experiment_Setup!$F$2:$F$100,MATCH($A66,Experiment_Setup!$A$2:$A$100,0)),""))</f>
        <v/>
      </c>
      <c r="E66" s="18" t="str">
        <f>IF($A66="","",IFERROR(INDEX(Experiment_Setup!$G$2:$G$100,MATCH($A66,Experiment_Setup!$A$2:$A$100,0)),""))</f>
        <v/>
      </c>
      <c r="F66" s="18" t="str">
        <f>IF($B66="","",IFERROR(INDEX(Asset_Variants!$E$2:$E$200,MATCH($B66,Asset_Variants!$A$2:$A$200,0)),""))</f>
        <v/>
      </c>
      <c r="G66" s="18" t="str">
        <f>IF($B66="","",SUMIFS(Daily_Data!$H$2:$H$500,Daily_Data!$B$2:$B$500,$A66,Daily_Data!$C$2:$C$500,$B66))</f>
        <v/>
      </c>
      <c r="H66" s="18" t="str">
        <f>IF($B66="","",SUMIFS(Daily_Data!$I$2:$I$500,Daily_Data!$B$2:$B$500,$A66,Daily_Data!$C$2:$C$500,$B66))</f>
        <v/>
      </c>
      <c r="I66" s="18" t="str">
        <f>IF($B66="","",SUMIFS(Daily_Data!$J$2:$J$500,Daily_Data!$B$2:$B$500,$A66,Daily_Data!$C$2:$C$500,$B66))</f>
        <v/>
      </c>
      <c r="J66" s="18" t="str">
        <f>IF($B66="","",SUMIFS(Daily_Data!$K$2:$K$500,Daily_Data!$B$2:$B$500,$A66,Daily_Data!$C$2:$C$500,$B66))</f>
        <v/>
      </c>
      <c r="K66" s="21" t="str">
        <f t="shared" ref="K66:K100" si="24">IF($B66="","",IFERROR(H66/G66,0))</f>
        <v/>
      </c>
      <c r="L66" s="21" t="str">
        <f t="shared" ref="L66:L100" si="25">IF($B66="","",IFERROR(I66/G66,0))</f>
        <v/>
      </c>
      <c r="M66" s="21" t="str">
        <f t="shared" ref="M66:M100" si="26">IF($B66="","",IFERROR(I66/H66,0))</f>
        <v/>
      </c>
      <c r="N66" s="21" t="str">
        <f t="shared" ref="N66:N100" si="27">IF($B66="","",IFERROR(J66/G66,0))</f>
        <v/>
      </c>
      <c r="O66" s="18" t="str">
        <f>IF($A66="","",IFERROR(INDEX(Experiment_Setup!$L$2:$L$100,MATCH($A66,Experiment_Setup!$A$2:$A$100,0)),""))</f>
        <v/>
      </c>
      <c r="P66" s="18" t="str">
        <f t="shared" ref="P66:P100" si="28">IF($O66="","",IFERROR(INDEX($G$2:$G$100,MATCH($O66,$B$2:$B$100,0)),0))</f>
        <v/>
      </c>
      <c r="Q66" s="21" t="str">
        <f t="shared" ref="Q66:Q100" si="29">IF($O66="","",IFERROR(INDEX($K$2:$K$100,MATCH($O66,$B$2:$B$100,0)),0))</f>
        <v/>
      </c>
      <c r="R66" s="21" t="str">
        <f t="shared" ref="R66:R100" si="30">IF($O66="","",IFERROR(INDEX($L$2:$L$100,MATCH($O66,$B$2:$B$100,0)),0))</f>
        <v/>
      </c>
      <c r="S66" s="21" t="str">
        <f t="shared" ref="S66:S100" si="31">IF(OR($B66="",$B66=$O66,$Q66=0),"",K66/$Q66-1)</f>
        <v/>
      </c>
      <c r="T66" s="21" t="str">
        <f t="shared" ref="T66:T100" si="32">IF(OR($B66="",$B66=$O66,$R66=0),"",L66/$R66-1)</f>
        <v/>
      </c>
      <c r="U66" s="21" t="str">
        <f>IF($A66="","",IF(IFERROR(INDEX(Experiment_Setup!$J$2:$J$100,MATCH($A66,Experiment_Setup!$A$2:$A$100,0)),"")="Retained CR",T66,S66))</f>
        <v/>
      </c>
      <c r="V66" s="22" t="str">
        <f t="shared" ref="V66:V100" si="33">IF(OR($B66="",$B66=$O66,G66=0,$P66=0),"",2*(1-NORMSDIST(ABS((K66-$Q66)/SQRT((((H66+INDEX($H$2:$H$100,MATCH($O66,$B$2:$B$100,0)))/(G66+$P66))*(1-((H66+INDEX($H$2:$H$100,MATCH($O66,$B$2:$B$100,0)))/(G66+$P66))))*((1/G66)+(1/$P66)))))))</f>
        <v/>
      </c>
      <c r="W66" s="22" t="str">
        <f t="shared" ref="W66:W100" si="34">IF(OR($B66="",$B66=$O66,G66=0,$P66=0),"",2*(1-NORMSDIST(ABS((L66-$R66)/SQRT((((I66+INDEX($I$2:$I$100,MATCH($O66,$B$2:$B$100,0)))/(G66+$P66))*(1-((I66+INDEX($I$2:$I$100,MATCH($O66,$B$2:$B$100,0)))/(G66+$P66))))*((1/G66)+(1/$P66)))))))</f>
        <v/>
      </c>
      <c r="X66" s="21" t="str">
        <f>IF(OR($B66="",$B66=$O66),"",IF(IFERROR(INDEX(Experiment_Setup!$J$2:$J$100,MATCH($A66,Experiment_Setup!$A$2:$A$100,0)),"")="Retained CR",1-W66,1-V66))</f>
        <v/>
      </c>
      <c r="Y66" s="18" t="str">
        <f>IF($X66="","",IF(X66&gt;=Controls!$B$5,"Yes","No"))</f>
        <v/>
      </c>
      <c r="Z66" s="18" t="str">
        <f>IF($B66="","",IF($B66=$O66,"Control",IF(G66&lt;Controls!$B$7,"Needs More Data",IF(AND(Y66="Yes",U66&gt;0),"Beat Control",IF(AND(Y66="Yes",U66&lt;0),"Worse than Control","Needs More Data")))))</f>
        <v/>
      </c>
      <c r="AA66" s="18" t="str">
        <f t="shared" ref="AA66:AA97" si="35">IF($B66="","",IF(Z66="Beat Control","Roll out or retest by locale",IF(Z66="Worse than Control","Stop or revise asset","")))</f>
        <v/>
      </c>
    </row>
    <row r="67" spans="1:27" ht="15" customHeight="1" x14ac:dyDescent="0.25">
      <c r="A67" s="12"/>
      <c r="B67" s="12"/>
      <c r="C67" s="18" t="str">
        <f>IF($B67="","",IFERROR(INDEX(Asset_Variants!$C$2:$C$200,MATCH($B67,Asset_Variants!$A$2:$A$200,0)),""))</f>
        <v/>
      </c>
      <c r="D67" s="18" t="str">
        <f>IF($A67="","",IFERROR(INDEX(Experiment_Setup!$F$2:$F$100,MATCH($A67,Experiment_Setup!$A$2:$A$100,0)),""))</f>
        <v/>
      </c>
      <c r="E67" s="18" t="str">
        <f>IF($A67="","",IFERROR(INDEX(Experiment_Setup!$G$2:$G$100,MATCH($A67,Experiment_Setup!$A$2:$A$100,0)),""))</f>
        <v/>
      </c>
      <c r="F67" s="18" t="str">
        <f>IF($B67="","",IFERROR(INDEX(Asset_Variants!$E$2:$E$200,MATCH($B67,Asset_Variants!$A$2:$A$200,0)),""))</f>
        <v/>
      </c>
      <c r="G67" s="18" t="str">
        <f>IF($B67="","",SUMIFS(Daily_Data!$H$2:$H$500,Daily_Data!$B$2:$B$500,$A67,Daily_Data!$C$2:$C$500,$B67))</f>
        <v/>
      </c>
      <c r="H67" s="18" t="str">
        <f>IF($B67="","",SUMIFS(Daily_Data!$I$2:$I$500,Daily_Data!$B$2:$B$500,$A67,Daily_Data!$C$2:$C$500,$B67))</f>
        <v/>
      </c>
      <c r="I67" s="18" t="str">
        <f>IF($B67="","",SUMIFS(Daily_Data!$J$2:$J$500,Daily_Data!$B$2:$B$500,$A67,Daily_Data!$C$2:$C$500,$B67))</f>
        <v/>
      </c>
      <c r="J67" s="18" t="str">
        <f>IF($B67="","",SUMIFS(Daily_Data!$K$2:$K$500,Daily_Data!$B$2:$B$500,$A67,Daily_Data!$C$2:$C$500,$B67))</f>
        <v/>
      </c>
      <c r="K67" s="21" t="str">
        <f t="shared" si="24"/>
        <v/>
      </c>
      <c r="L67" s="21" t="str">
        <f t="shared" si="25"/>
        <v/>
      </c>
      <c r="M67" s="21" t="str">
        <f t="shared" si="26"/>
        <v/>
      </c>
      <c r="N67" s="21" t="str">
        <f t="shared" si="27"/>
        <v/>
      </c>
      <c r="O67" s="18" t="str">
        <f>IF($A67="","",IFERROR(INDEX(Experiment_Setup!$L$2:$L$100,MATCH($A67,Experiment_Setup!$A$2:$A$100,0)),""))</f>
        <v/>
      </c>
      <c r="P67" s="18" t="str">
        <f t="shared" si="28"/>
        <v/>
      </c>
      <c r="Q67" s="21" t="str">
        <f t="shared" si="29"/>
        <v/>
      </c>
      <c r="R67" s="21" t="str">
        <f t="shared" si="30"/>
        <v/>
      </c>
      <c r="S67" s="21" t="str">
        <f t="shared" si="31"/>
        <v/>
      </c>
      <c r="T67" s="21" t="str">
        <f t="shared" si="32"/>
        <v/>
      </c>
      <c r="U67" s="21" t="str">
        <f>IF($A67="","",IF(IFERROR(INDEX(Experiment_Setup!$J$2:$J$100,MATCH($A67,Experiment_Setup!$A$2:$A$100,0)),"")="Retained CR",T67,S67))</f>
        <v/>
      </c>
      <c r="V67" s="22" t="str">
        <f t="shared" si="33"/>
        <v/>
      </c>
      <c r="W67" s="22" t="str">
        <f t="shared" si="34"/>
        <v/>
      </c>
      <c r="X67" s="21" t="str">
        <f>IF(OR($B67="",$B67=$O67),"",IF(IFERROR(INDEX(Experiment_Setup!$J$2:$J$100,MATCH($A67,Experiment_Setup!$A$2:$A$100,0)),"")="Retained CR",1-W67,1-V67))</f>
        <v/>
      </c>
      <c r="Y67" s="18" t="str">
        <f>IF($X67="","",IF(X67&gt;=Controls!$B$5,"Yes","No"))</f>
        <v/>
      </c>
      <c r="Z67" s="18" t="str">
        <f>IF($B67="","",IF($B67=$O67,"Control",IF(G67&lt;Controls!$B$7,"Needs More Data",IF(AND(Y67="Yes",U67&gt;0),"Beat Control",IF(AND(Y67="Yes",U67&lt;0),"Worse than Control","Needs More Data")))))</f>
        <v/>
      </c>
      <c r="AA67" s="18" t="str">
        <f t="shared" si="35"/>
        <v/>
      </c>
    </row>
    <row r="68" spans="1:27" ht="15" customHeight="1" x14ac:dyDescent="0.25">
      <c r="A68" s="12"/>
      <c r="B68" s="12"/>
      <c r="C68" s="18" t="str">
        <f>IF($B68="","",IFERROR(INDEX(Asset_Variants!$C$2:$C$200,MATCH($B68,Asset_Variants!$A$2:$A$200,0)),""))</f>
        <v/>
      </c>
      <c r="D68" s="18" t="str">
        <f>IF($A68="","",IFERROR(INDEX(Experiment_Setup!$F$2:$F$100,MATCH($A68,Experiment_Setup!$A$2:$A$100,0)),""))</f>
        <v/>
      </c>
      <c r="E68" s="18" t="str">
        <f>IF($A68="","",IFERROR(INDEX(Experiment_Setup!$G$2:$G$100,MATCH($A68,Experiment_Setup!$A$2:$A$100,0)),""))</f>
        <v/>
      </c>
      <c r="F68" s="18" t="str">
        <f>IF($B68="","",IFERROR(INDEX(Asset_Variants!$E$2:$E$200,MATCH($B68,Asset_Variants!$A$2:$A$200,0)),""))</f>
        <v/>
      </c>
      <c r="G68" s="18" t="str">
        <f>IF($B68="","",SUMIFS(Daily_Data!$H$2:$H$500,Daily_Data!$B$2:$B$500,$A68,Daily_Data!$C$2:$C$500,$B68))</f>
        <v/>
      </c>
      <c r="H68" s="18" t="str">
        <f>IF($B68="","",SUMIFS(Daily_Data!$I$2:$I$500,Daily_Data!$B$2:$B$500,$A68,Daily_Data!$C$2:$C$500,$B68))</f>
        <v/>
      </c>
      <c r="I68" s="18" t="str">
        <f>IF($B68="","",SUMIFS(Daily_Data!$J$2:$J$500,Daily_Data!$B$2:$B$500,$A68,Daily_Data!$C$2:$C$500,$B68))</f>
        <v/>
      </c>
      <c r="J68" s="18" t="str">
        <f>IF($B68="","",SUMIFS(Daily_Data!$K$2:$K$500,Daily_Data!$B$2:$B$500,$A68,Daily_Data!$C$2:$C$500,$B68))</f>
        <v/>
      </c>
      <c r="K68" s="21" t="str">
        <f t="shared" si="24"/>
        <v/>
      </c>
      <c r="L68" s="21" t="str">
        <f t="shared" si="25"/>
        <v/>
      </c>
      <c r="M68" s="21" t="str">
        <f t="shared" si="26"/>
        <v/>
      </c>
      <c r="N68" s="21" t="str">
        <f t="shared" si="27"/>
        <v/>
      </c>
      <c r="O68" s="18" t="str">
        <f>IF($A68="","",IFERROR(INDEX(Experiment_Setup!$L$2:$L$100,MATCH($A68,Experiment_Setup!$A$2:$A$100,0)),""))</f>
        <v/>
      </c>
      <c r="P68" s="18" t="str">
        <f t="shared" si="28"/>
        <v/>
      </c>
      <c r="Q68" s="21" t="str">
        <f t="shared" si="29"/>
        <v/>
      </c>
      <c r="R68" s="21" t="str">
        <f t="shared" si="30"/>
        <v/>
      </c>
      <c r="S68" s="21" t="str">
        <f t="shared" si="31"/>
        <v/>
      </c>
      <c r="T68" s="21" t="str">
        <f t="shared" si="32"/>
        <v/>
      </c>
      <c r="U68" s="21" t="str">
        <f>IF($A68="","",IF(IFERROR(INDEX(Experiment_Setup!$J$2:$J$100,MATCH($A68,Experiment_Setup!$A$2:$A$100,0)),"")="Retained CR",T68,S68))</f>
        <v/>
      </c>
      <c r="V68" s="22" t="str">
        <f t="shared" si="33"/>
        <v/>
      </c>
      <c r="W68" s="22" t="str">
        <f t="shared" si="34"/>
        <v/>
      </c>
      <c r="X68" s="21" t="str">
        <f>IF(OR($B68="",$B68=$O68),"",IF(IFERROR(INDEX(Experiment_Setup!$J$2:$J$100,MATCH($A68,Experiment_Setup!$A$2:$A$100,0)),"")="Retained CR",1-W68,1-V68))</f>
        <v/>
      </c>
      <c r="Y68" s="18" t="str">
        <f>IF($X68="","",IF(X68&gt;=Controls!$B$5,"Yes","No"))</f>
        <v/>
      </c>
      <c r="Z68" s="18" t="str">
        <f>IF($B68="","",IF($B68=$O68,"Control",IF(G68&lt;Controls!$B$7,"Needs More Data",IF(AND(Y68="Yes",U68&gt;0),"Beat Control",IF(AND(Y68="Yes",U68&lt;0),"Worse than Control","Needs More Data")))))</f>
        <v/>
      </c>
      <c r="AA68" s="18" t="str">
        <f t="shared" si="35"/>
        <v/>
      </c>
    </row>
    <row r="69" spans="1:27" ht="15" customHeight="1" x14ac:dyDescent="0.25">
      <c r="A69" s="12"/>
      <c r="B69" s="12"/>
      <c r="C69" s="18" t="str">
        <f>IF($B69="","",IFERROR(INDEX(Asset_Variants!$C$2:$C$200,MATCH($B69,Asset_Variants!$A$2:$A$200,0)),""))</f>
        <v/>
      </c>
      <c r="D69" s="18" t="str">
        <f>IF($A69="","",IFERROR(INDEX(Experiment_Setup!$F$2:$F$100,MATCH($A69,Experiment_Setup!$A$2:$A$100,0)),""))</f>
        <v/>
      </c>
      <c r="E69" s="18" t="str">
        <f>IF($A69="","",IFERROR(INDEX(Experiment_Setup!$G$2:$G$100,MATCH($A69,Experiment_Setup!$A$2:$A$100,0)),""))</f>
        <v/>
      </c>
      <c r="F69" s="18" t="str">
        <f>IF($B69="","",IFERROR(INDEX(Asset_Variants!$E$2:$E$200,MATCH($B69,Asset_Variants!$A$2:$A$200,0)),""))</f>
        <v/>
      </c>
      <c r="G69" s="18" t="str">
        <f>IF($B69="","",SUMIFS(Daily_Data!$H$2:$H$500,Daily_Data!$B$2:$B$500,$A69,Daily_Data!$C$2:$C$500,$B69))</f>
        <v/>
      </c>
      <c r="H69" s="18" t="str">
        <f>IF($B69="","",SUMIFS(Daily_Data!$I$2:$I$500,Daily_Data!$B$2:$B$500,$A69,Daily_Data!$C$2:$C$500,$B69))</f>
        <v/>
      </c>
      <c r="I69" s="18" t="str">
        <f>IF($B69="","",SUMIFS(Daily_Data!$J$2:$J$500,Daily_Data!$B$2:$B$500,$A69,Daily_Data!$C$2:$C$500,$B69))</f>
        <v/>
      </c>
      <c r="J69" s="18" t="str">
        <f>IF($B69="","",SUMIFS(Daily_Data!$K$2:$K$500,Daily_Data!$B$2:$B$500,$A69,Daily_Data!$C$2:$C$500,$B69))</f>
        <v/>
      </c>
      <c r="K69" s="21" t="str">
        <f t="shared" si="24"/>
        <v/>
      </c>
      <c r="L69" s="21" t="str">
        <f t="shared" si="25"/>
        <v/>
      </c>
      <c r="M69" s="21" t="str">
        <f t="shared" si="26"/>
        <v/>
      </c>
      <c r="N69" s="21" t="str">
        <f t="shared" si="27"/>
        <v/>
      </c>
      <c r="O69" s="18" t="str">
        <f>IF($A69="","",IFERROR(INDEX(Experiment_Setup!$L$2:$L$100,MATCH($A69,Experiment_Setup!$A$2:$A$100,0)),""))</f>
        <v/>
      </c>
      <c r="P69" s="18" t="str">
        <f t="shared" si="28"/>
        <v/>
      </c>
      <c r="Q69" s="21" t="str">
        <f t="shared" si="29"/>
        <v/>
      </c>
      <c r="R69" s="21" t="str">
        <f t="shared" si="30"/>
        <v/>
      </c>
      <c r="S69" s="21" t="str">
        <f t="shared" si="31"/>
        <v/>
      </c>
      <c r="T69" s="21" t="str">
        <f t="shared" si="32"/>
        <v/>
      </c>
      <c r="U69" s="21" t="str">
        <f>IF($A69="","",IF(IFERROR(INDEX(Experiment_Setup!$J$2:$J$100,MATCH($A69,Experiment_Setup!$A$2:$A$100,0)),"")="Retained CR",T69,S69))</f>
        <v/>
      </c>
      <c r="V69" s="22" t="str">
        <f t="shared" si="33"/>
        <v/>
      </c>
      <c r="W69" s="22" t="str">
        <f t="shared" si="34"/>
        <v/>
      </c>
      <c r="X69" s="21" t="str">
        <f>IF(OR($B69="",$B69=$O69),"",IF(IFERROR(INDEX(Experiment_Setup!$J$2:$J$100,MATCH($A69,Experiment_Setup!$A$2:$A$100,0)),"")="Retained CR",1-W69,1-V69))</f>
        <v/>
      </c>
      <c r="Y69" s="18" t="str">
        <f>IF($X69="","",IF(X69&gt;=Controls!$B$5,"Yes","No"))</f>
        <v/>
      </c>
      <c r="Z69" s="18" t="str">
        <f>IF($B69="","",IF($B69=$O69,"Control",IF(G69&lt;Controls!$B$7,"Needs More Data",IF(AND(Y69="Yes",U69&gt;0),"Beat Control",IF(AND(Y69="Yes",U69&lt;0),"Worse than Control","Needs More Data")))))</f>
        <v/>
      </c>
      <c r="AA69" s="18" t="str">
        <f t="shared" si="35"/>
        <v/>
      </c>
    </row>
    <row r="70" spans="1:27" ht="15" customHeight="1" x14ac:dyDescent="0.25">
      <c r="A70" s="12"/>
      <c r="B70" s="12"/>
      <c r="C70" s="18" t="str">
        <f>IF($B70="","",IFERROR(INDEX(Asset_Variants!$C$2:$C$200,MATCH($B70,Asset_Variants!$A$2:$A$200,0)),""))</f>
        <v/>
      </c>
      <c r="D70" s="18" t="str">
        <f>IF($A70="","",IFERROR(INDEX(Experiment_Setup!$F$2:$F$100,MATCH($A70,Experiment_Setup!$A$2:$A$100,0)),""))</f>
        <v/>
      </c>
      <c r="E70" s="18" t="str">
        <f>IF($A70="","",IFERROR(INDEX(Experiment_Setup!$G$2:$G$100,MATCH($A70,Experiment_Setup!$A$2:$A$100,0)),""))</f>
        <v/>
      </c>
      <c r="F70" s="18" t="str">
        <f>IF($B70="","",IFERROR(INDEX(Asset_Variants!$E$2:$E$200,MATCH($B70,Asset_Variants!$A$2:$A$200,0)),""))</f>
        <v/>
      </c>
      <c r="G70" s="18" t="str">
        <f>IF($B70="","",SUMIFS(Daily_Data!$H$2:$H$500,Daily_Data!$B$2:$B$500,$A70,Daily_Data!$C$2:$C$500,$B70))</f>
        <v/>
      </c>
      <c r="H70" s="18" t="str">
        <f>IF($B70="","",SUMIFS(Daily_Data!$I$2:$I$500,Daily_Data!$B$2:$B$500,$A70,Daily_Data!$C$2:$C$500,$B70))</f>
        <v/>
      </c>
      <c r="I70" s="18" t="str">
        <f>IF($B70="","",SUMIFS(Daily_Data!$J$2:$J$500,Daily_Data!$B$2:$B$500,$A70,Daily_Data!$C$2:$C$500,$B70))</f>
        <v/>
      </c>
      <c r="J70" s="18" t="str">
        <f>IF($B70="","",SUMIFS(Daily_Data!$K$2:$K$500,Daily_Data!$B$2:$B$500,$A70,Daily_Data!$C$2:$C$500,$B70))</f>
        <v/>
      </c>
      <c r="K70" s="21" t="str">
        <f t="shared" si="24"/>
        <v/>
      </c>
      <c r="L70" s="21" t="str">
        <f t="shared" si="25"/>
        <v/>
      </c>
      <c r="M70" s="21" t="str">
        <f t="shared" si="26"/>
        <v/>
      </c>
      <c r="N70" s="21" t="str">
        <f t="shared" si="27"/>
        <v/>
      </c>
      <c r="O70" s="18" t="str">
        <f>IF($A70="","",IFERROR(INDEX(Experiment_Setup!$L$2:$L$100,MATCH($A70,Experiment_Setup!$A$2:$A$100,0)),""))</f>
        <v/>
      </c>
      <c r="P70" s="18" t="str">
        <f t="shared" si="28"/>
        <v/>
      </c>
      <c r="Q70" s="21" t="str">
        <f t="shared" si="29"/>
        <v/>
      </c>
      <c r="R70" s="21" t="str">
        <f t="shared" si="30"/>
        <v/>
      </c>
      <c r="S70" s="21" t="str">
        <f t="shared" si="31"/>
        <v/>
      </c>
      <c r="T70" s="21" t="str">
        <f t="shared" si="32"/>
        <v/>
      </c>
      <c r="U70" s="21" t="str">
        <f>IF($A70="","",IF(IFERROR(INDEX(Experiment_Setup!$J$2:$J$100,MATCH($A70,Experiment_Setup!$A$2:$A$100,0)),"")="Retained CR",T70,S70))</f>
        <v/>
      </c>
      <c r="V70" s="22" t="str">
        <f t="shared" si="33"/>
        <v/>
      </c>
      <c r="W70" s="22" t="str">
        <f t="shared" si="34"/>
        <v/>
      </c>
      <c r="X70" s="21" t="str">
        <f>IF(OR($B70="",$B70=$O70),"",IF(IFERROR(INDEX(Experiment_Setup!$J$2:$J$100,MATCH($A70,Experiment_Setup!$A$2:$A$100,0)),"")="Retained CR",1-W70,1-V70))</f>
        <v/>
      </c>
      <c r="Y70" s="18" t="str">
        <f>IF($X70="","",IF(X70&gt;=Controls!$B$5,"Yes","No"))</f>
        <v/>
      </c>
      <c r="Z70" s="18" t="str">
        <f>IF($B70="","",IF($B70=$O70,"Control",IF(G70&lt;Controls!$B$7,"Needs More Data",IF(AND(Y70="Yes",U70&gt;0),"Beat Control",IF(AND(Y70="Yes",U70&lt;0),"Worse than Control","Needs More Data")))))</f>
        <v/>
      </c>
      <c r="AA70" s="18" t="str">
        <f t="shared" si="35"/>
        <v/>
      </c>
    </row>
    <row r="71" spans="1:27" ht="15" customHeight="1" x14ac:dyDescent="0.25">
      <c r="A71" s="12"/>
      <c r="B71" s="12"/>
      <c r="C71" s="18" t="str">
        <f>IF($B71="","",IFERROR(INDEX(Asset_Variants!$C$2:$C$200,MATCH($B71,Asset_Variants!$A$2:$A$200,0)),""))</f>
        <v/>
      </c>
      <c r="D71" s="18" t="str">
        <f>IF($A71="","",IFERROR(INDEX(Experiment_Setup!$F$2:$F$100,MATCH($A71,Experiment_Setup!$A$2:$A$100,0)),""))</f>
        <v/>
      </c>
      <c r="E71" s="18" t="str">
        <f>IF($A71="","",IFERROR(INDEX(Experiment_Setup!$G$2:$G$100,MATCH($A71,Experiment_Setup!$A$2:$A$100,0)),""))</f>
        <v/>
      </c>
      <c r="F71" s="18" t="str">
        <f>IF($B71="","",IFERROR(INDEX(Asset_Variants!$E$2:$E$200,MATCH($B71,Asset_Variants!$A$2:$A$200,0)),""))</f>
        <v/>
      </c>
      <c r="G71" s="18" t="str">
        <f>IF($B71="","",SUMIFS(Daily_Data!$H$2:$H$500,Daily_Data!$B$2:$B$500,$A71,Daily_Data!$C$2:$C$500,$B71))</f>
        <v/>
      </c>
      <c r="H71" s="18" t="str">
        <f>IF($B71="","",SUMIFS(Daily_Data!$I$2:$I$500,Daily_Data!$B$2:$B$500,$A71,Daily_Data!$C$2:$C$500,$B71))</f>
        <v/>
      </c>
      <c r="I71" s="18" t="str">
        <f>IF($B71="","",SUMIFS(Daily_Data!$J$2:$J$500,Daily_Data!$B$2:$B$500,$A71,Daily_Data!$C$2:$C$500,$B71))</f>
        <v/>
      </c>
      <c r="J71" s="18" t="str">
        <f>IF($B71="","",SUMIFS(Daily_Data!$K$2:$K$500,Daily_Data!$B$2:$B$500,$A71,Daily_Data!$C$2:$C$500,$B71))</f>
        <v/>
      </c>
      <c r="K71" s="21" t="str">
        <f t="shared" si="24"/>
        <v/>
      </c>
      <c r="L71" s="21" t="str">
        <f t="shared" si="25"/>
        <v/>
      </c>
      <c r="M71" s="21" t="str">
        <f t="shared" si="26"/>
        <v/>
      </c>
      <c r="N71" s="21" t="str">
        <f t="shared" si="27"/>
        <v/>
      </c>
      <c r="O71" s="18" t="str">
        <f>IF($A71="","",IFERROR(INDEX(Experiment_Setup!$L$2:$L$100,MATCH($A71,Experiment_Setup!$A$2:$A$100,0)),""))</f>
        <v/>
      </c>
      <c r="P71" s="18" t="str">
        <f t="shared" si="28"/>
        <v/>
      </c>
      <c r="Q71" s="21" t="str">
        <f t="shared" si="29"/>
        <v/>
      </c>
      <c r="R71" s="21" t="str">
        <f t="shared" si="30"/>
        <v/>
      </c>
      <c r="S71" s="21" t="str">
        <f t="shared" si="31"/>
        <v/>
      </c>
      <c r="T71" s="21" t="str">
        <f t="shared" si="32"/>
        <v/>
      </c>
      <c r="U71" s="21" t="str">
        <f>IF($A71="","",IF(IFERROR(INDEX(Experiment_Setup!$J$2:$J$100,MATCH($A71,Experiment_Setup!$A$2:$A$100,0)),"")="Retained CR",T71,S71))</f>
        <v/>
      </c>
      <c r="V71" s="22" t="str">
        <f t="shared" si="33"/>
        <v/>
      </c>
      <c r="W71" s="22" t="str">
        <f t="shared" si="34"/>
        <v/>
      </c>
      <c r="X71" s="21" t="str">
        <f>IF(OR($B71="",$B71=$O71),"",IF(IFERROR(INDEX(Experiment_Setup!$J$2:$J$100,MATCH($A71,Experiment_Setup!$A$2:$A$100,0)),"")="Retained CR",1-W71,1-V71))</f>
        <v/>
      </c>
      <c r="Y71" s="18" t="str">
        <f>IF($X71="","",IF(X71&gt;=Controls!$B$5,"Yes","No"))</f>
        <v/>
      </c>
      <c r="Z71" s="18" t="str">
        <f>IF($B71="","",IF($B71=$O71,"Control",IF(G71&lt;Controls!$B$7,"Needs More Data",IF(AND(Y71="Yes",U71&gt;0),"Beat Control",IF(AND(Y71="Yes",U71&lt;0),"Worse than Control","Needs More Data")))))</f>
        <v/>
      </c>
      <c r="AA71" s="18" t="str">
        <f t="shared" si="35"/>
        <v/>
      </c>
    </row>
    <row r="72" spans="1:27" ht="15" customHeight="1" x14ac:dyDescent="0.25">
      <c r="A72" s="12"/>
      <c r="B72" s="12"/>
      <c r="C72" s="18" t="str">
        <f>IF($B72="","",IFERROR(INDEX(Asset_Variants!$C$2:$C$200,MATCH($B72,Asset_Variants!$A$2:$A$200,0)),""))</f>
        <v/>
      </c>
      <c r="D72" s="18" t="str">
        <f>IF($A72="","",IFERROR(INDEX(Experiment_Setup!$F$2:$F$100,MATCH($A72,Experiment_Setup!$A$2:$A$100,0)),""))</f>
        <v/>
      </c>
      <c r="E72" s="18" t="str">
        <f>IF($A72="","",IFERROR(INDEX(Experiment_Setup!$G$2:$G$100,MATCH($A72,Experiment_Setup!$A$2:$A$100,0)),""))</f>
        <v/>
      </c>
      <c r="F72" s="18" t="str">
        <f>IF($B72="","",IFERROR(INDEX(Asset_Variants!$E$2:$E$200,MATCH($B72,Asset_Variants!$A$2:$A$200,0)),""))</f>
        <v/>
      </c>
      <c r="G72" s="18" t="str">
        <f>IF($B72="","",SUMIFS(Daily_Data!$H$2:$H$500,Daily_Data!$B$2:$B$500,$A72,Daily_Data!$C$2:$C$500,$B72))</f>
        <v/>
      </c>
      <c r="H72" s="18" t="str">
        <f>IF($B72="","",SUMIFS(Daily_Data!$I$2:$I$500,Daily_Data!$B$2:$B$500,$A72,Daily_Data!$C$2:$C$500,$B72))</f>
        <v/>
      </c>
      <c r="I72" s="18" t="str">
        <f>IF($B72="","",SUMIFS(Daily_Data!$J$2:$J$500,Daily_Data!$B$2:$B$500,$A72,Daily_Data!$C$2:$C$500,$B72))</f>
        <v/>
      </c>
      <c r="J72" s="18" t="str">
        <f>IF($B72="","",SUMIFS(Daily_Data!$K$2:$K$500,Daily_Data!$B$2:$B$500,$A72,Daily_Data!$C$2:$C$500,$B72))</f>
        <v/>
      </c>
      <c r="K72" s="21" t="str">
        <f t="shared" si="24"/>
        <v/>
      </c>
      <c r="L72" s="21" t="str">
        <f t="shared" si="25"/>
        <v/>
      </c>
      <c r="M72" s="21" t="str">
        <f t="shared" si="26"/>
        <v/>
      </c>
      <c r="N72" s="21" t="str">
        <f t="shared" si="27"/>
        <v/>
      </c>
      <c r="O72" s="18" t="str">
        <f>IF($A72="","",IFERROR(INDEX(Experiment_Setup!$L$2:$L$100,MATCH($A72,Experiment_Setup!$A$2:$A$100,0)),""))</f>
        <v/>
      </c>
      <c r="P72" s="18" t="str">
        <f t="shared" si="28"/>
        <v/>
      </c>
      <c r="Q72" s="21" t="str">
        <f t="shared" si="29"/>
        <v/>
      </c>
      <c r="R72" s="21" t="str">
        <f t="shared" si="30"/>
        <v/>
      </c>
      <c r="S72" s="21" t="str">
        <f t="shared" si="31"/>
        <v/>
      </c>
      <c r="T72" s="21" t="str">
        <f t="shared" si="32"/>
        <v/>
      </c>
      <c r="U72" s="21" t="str">
        <f>IF($A72="","",IF(IFERROR(INDEX(Experiment_Setup!$J$2:$J$100,MATCH($A72,Experiment_Setup!$A$2:$A$100,0)),"")="Retained CR",T72,S72))</f>
        <v/>
      </c>
      <c r="V72" s="22" t="str">
        <f t="shared" si="33"/>
        <v/>
      </c>
      <c r="W72" s="22" t="str">
        <f t="shared" si="34"/>
        <v/>
      </c>
      <c r="X72" s="21" t="str">
        <f>IF(OR($B72="",$B72=$O72),"",IF(IFERROR(INDEX(Experiment_Setup!$J$2:$J$100,MATCH($A72,Experiment_Setup!$A$2:$A$100,0)),"")="Retained CR",1-W72,1-V72))</f>
        <v/>
      </c>
      <c r="Y72" s="18" t="str">
        <f>IF($X72="","",IF(X72&gt;=Controls!$B$5,"Yes","No"))</f>
        <v/>
      </c>
      <c r="Z72" s="18" t="str">
        <f>IF($B72="","",IF($B72=$O72,"Control",IF(G72&lt;Controls!$B$7,"Needs More Data",IF(AND(Y72="Yes",U72&gt;0),"Beat Control",IF(AND(Y72="Yes",U72&lt;0),"Worse than Control","Needs More Data")))))</f>
        <v/>
      </c>
      <c r="AA72" s="18" t="str">
        <f t="shared" si="35"/>
        <v/>
      </c>
    </row>
    <row r="73" spans="1:27" ht="15" customHeight="1" x14ac:dyDescent="0.25">
      <c r="A73" s="12"/>
      <c r="B73" s="12"/>
      <c r="C73" s="18" t="str">
        <f>IF($B73="","",IFERROR(INDEX(Asset_Variants!$C$2:$C$200,MATCH($B73,Asset_Variants!$A$2:$A$200,0)),""))</f>
        <v/>
      </c>
      <c r="D73" s="18" t="str">
        <f>IF($A73="","",IFERROR(INDEX(Experiment_Setup!$F$2:$F$100,MATCH($A73,Experiment_Setup!$A$2:$A$100,0)),""))</f>
        <v/>
      </c>
      <c r="E73" s="18" t="str">
        <f>IF($A73="","",IFERROR(INDEX(Experiment_Setup!$G$2:$G$100,MATCH($A73,Experiment_Setup!$A$2:$A$100,0)),""))</f>
        <v/>
      </c>
      <c r="F73" s="18" t="str">
        <f>IF($B73="","",IFERROR(INDEX(Asset_Variants!$E$2:$E$200,MATCH($B73,Asset_Variants!$A$2:$A$200,0)),""))</f>
        <v/>
      </c>
      <c r="G73" s="18" t="str">
        <f>IF($B73="","",SUMIFS(Daily_Data!$H$2:$H$500,Daily_Data!$B$2:$B$500,$A73,Daily_Data!$C$2:$C$500,$B73))</f>
        <v/>
      </c>
      <c r="H73" s="18" t="str">
        <f>IF($B73="","",SUMIFS(Daily_Data!$I$2:$I$500,Daily_Data!$B$2:$B$500,$A73,Daily_Data!$C$2:$C$500,$B73))</f>
        <v/>
      </c>
      <c r="I73" s="18" t="str">
        <f>IF($B73="","",SUMIFS(Daily_Data!$J$2:$J$500,Daily_Data!$B$2:$B$500,$A73,Daily_Data!$C$2:$C$500,$B73))</f>
        <v/>
      </c>
      <c r="J73" s="18" t="str">
        <f>IF($B73="","",SUMIFS(Daily_Data!$K$2:$K$500,Daily_Data!$B$2:$B$500,$A73,Daily_Data!$C$2:$C$500,$B73))</f>
        <v/>
      </c>
      <c r="K73" s="21" t="str">
        <f t="shared" si="24"/>
        <v/>
      </c>
      <c r="L73" s="21" t="str">
        <f t="shared" si="25"/>
        <v/>
      </c>
      <c r="M73" s="21" t="str">
        <f t="shared" si="26"/>
        <v/>
      </c>
      <c r="N73" s="21" t="str">
        <f t="shared" si="27"/>
        <v/>
      </c>
      <c r="O73" s="18" t="str">
        <f>IF($A73="","",IFERROR(INDEX(Experiment_Setup!$L$2:$L$100,MATCH($A73,Experiment_Setup!$A$2:$A$100,0)),""))</f>
        <v/>
      </c>
      <c r="P73" s="18" t="str">
        <f t="shared" si="28"/>
        <v/>
      </c>
      <c r="Q73" s="21" t="str">
        <f t="shared" si="29"/>
        <v/>
      </c>
      <c r="R73" s="21" t="str">
        <f t="shared" si="30"/>
        <v/>
      </c>
      <c r="S73" s="21" t="str">
        <f t="shared" si="31"/>
        <v/>
      </c>
      <c r="T73" s="21" t="str">
        <f t="shared" si="32"/>
        <v/>
      </c>
      <c r="U73" s="21" t="str">
        <f>IF($A73="","",IF(IFERROR(INDEX(Experiment_Setup!$J$2:$J$100,MATCH($A73,Experiment_Setup!$A$2:$A$100,0)),"")="Retained CR",T73,S73))</f>
        <v/>
      </c>
      <c r="V73" s="22" t="str">
        <f t="shared" si="33"/>
        <v/>
      </c>
      <c r="W73" s="22" t="str">
        <f t="shared" si="34"/>
        <v/>
      </c>
      <c r="X73" s="21" t="str">
        <f>IF(OR($B73="",$B73=$O73),"",IF(IFERROR(INDEX(Experiment_Setup!$J$2:$J$100,MATCH($A73,Experiment_Setup!$A$2:$A$100,0)),"")="Retained CR",1-W73,1-V73))</f>
        <v/>
      </c>
      <c r="Y73" s="18" t="str">
        <f>IF($X73="","",IF(X73&gt;=Controls!$B$5,"Yes","No"))</f>
        <v/>
      </c>
      <c r="Z73" s="18" t="str">
        <f>IF($B73="","",IF($B73=$O73,"Control",IF(G73&lt;Controls!$B$7,"Needs More Data",IF(AND(Y73="Yes",U73&gt;0),"Beat Control",IF(AND(Y73="Yes",U73&lt;0),"Worse than Control","Needs More Data")))))</f>
        <v/>
      </c>
      <c r="AA73" s="18" t="str">
        <f t="shared" si="35"/>
        <v/>
      </c>
    </row>
    <row r="74" spans="1:27" ht="15" customHeight="1" x14ac:dyDescent="0.25">
      <c r="A74" s="12"/>
      <c r="B74" s="12"/>
      <c r="C74" s="18" t="str">
        <f>IF($B74="","",IFERROR(INDEX(Asset_Variants!$C$2:$C$200,MATCH($B74,Asset_Variants!$A$2:$A$200,0)),""))</f>
        <v/>
      </c>
      <c r="D74" s="18" t="str">
        <f>IF($A74="","",IFERROR(INDEX(Experiment_Setup!$F$2:$F$100,MATCH($A74,Experiment_Setup!$A$2:$A$100,0)),""))</f>
        <v/>
      </c>
      <c r="E74" s="18" t="str">
        <f>IF($A74="","",IFERROR(INDEX(Experiment_Setup!$G$2:$G$100,MATCH($A74,Experiment_Setup!$A$2:$A$100,0)),""))</f>
        <v/>
      </c>
      <c r="F74" s="18" t="str">
        <f>IF($B74="","",IFERROR(INDEX(Asset_Variants!$E$2:$E$200,MATCH($B74,Asset_Variants!$A$2:$A$200,0)),""))</f>
        <v/>
      </c>
      <c r="G74" s="18" t="str">
        <f>IF($B74="","",SUMIFS(Daily_Data!$H$2:$H$500,Daily_Data!$B$2:$B$500,$A74,Daily_Data!$C$2:$C$500,$B74))</f>
        <v/>
      </c>
      <c r="H74" s="18" t="str">
        <f>IF($B74="","",SUMIFS(Daily_Data!$I$2:$I$500,Daily_Data!$B$2:$B$500,$A74,Daily_Data!$C$2:$C$500,$B74))</f>
        <v/>
      </c>
      <c r="I74" s="18" t="str">
        <f>IF($B74="","",SUMIFS(Daily_Data!$J$2:$J$500,Daily_Data!$B$2:$B$500,$A74,Daily_Data!$C$2:$C$500,$B74))</f>
        <v/>
      </c>
      <c r="J74" s="18" t="str">
        <f>IF($B74="","",SUMIFS(Daily_Data!$K$2:$K$500,Daily_Data!$B$2:$B$500,$A74,Daily_Data!$C$2:$C$500,$B74))</f>
        <v/>
      </c>
      <c r="K74" s="21" t="str">
        <f t="shared" si="24"/>
        <v/>
      </c>
      <c r="L74" s="21" t="str">
        <f t="shared" si="25"/>
        <v/>
      </c>
      <c r="M74" s="21" t="str">
        <f t="shared" si="26"/>
        <v/>
      </c>
      <c r="N74" s="21" t="str">
        <f t="shared" si="27"/>
        <v/>
      </c>
      <c r="O74" s="18" t="str">
        <f>IF($A74="","",IFERROR(INDEX(Experiment_Setup!$L$2:$L$100,MATCH($A74,Experiment_Setup!$A$2:$A$100,0)),""))</f>
        <v/>
      </c>
      <c r="P74" s="18" t="str">
        <f t="shared" si="28"/>
        <v/>
      </c>
      <c r="Q74" s="21" t="str">
        <f t="shared" si="29"/>
        <v/>
      </c>
      <c r="R74" s="21" t="str">
        <f t="shared" si="30"/>
        <v/>
      </c>
      <c r="S74" s="21" t="str">
        <f t="shared" si="31"/>
        <v/>
      </c>
      <c r="T74" s="21" t="str">
        <f t="shared" si="32"/>
        <v/>
      </c>
      <c r="U74" s="21" t="str">
        <f>IF($A74="","",IF(IFERROR(INDEX(Experiment_Setup!$J$2:$J$100,MATCH($A74,Experiment_Setup!$A$2:$A$100,0)),"")="Retained CR",T74,S74))</f>
        <v/>
      </c>
      <c r="V74" s="22" t="str">
        <f t="shared" si="33"/>
        <v/>
      </c>
      <c r="W74" s="22" t="str">
        <f t="shared" si="34"/>
        <v/>
      </c>
      <c r="X74" s="21" t="str">
        <f>IF(OR($B74="",$B74=$O74),"",IF(IFERROR(INDEX(Experiment_Setup!$J$2:$J$100,MATCH($A74,Experiment_Setup!$A$2:$A$100,0)),"")="Retained CR",1-W74,1-V74))</f>
        <v/>
      </c>
      <c r="Y74" s="18" t="str">
        <f>IF($X74="","",IF(X74&gt;=Controls!$B$5,"Yes","No"))</f>
        <v/>
      </c>
      <c r="Z74" s="18" t="str">
        <f>IF($B74="","",IF($B74=$O74,"Control",IF(G74&lt;Controls!$B$7,"Needs More Data",IF(AND(Y74="Yes",U74&gt;0),"Beat Control",IF(AND(Y74="Yes",U74&lt;0),"Worse than Control","Needs More Data")))))</f>
        <v/>
      </c>
      <c r="AA74" s="18" t="str">
        <f t="shared" si="35"/>
        <v/>
      </c>
    </row>
    <row r="75" spans="1:27" ht="15" customHeight="1" x14ac:dyDescent="0.25">
      <c r="A75" s="12"/>
      <c r="B75" s="12"/>
      <c r="C75" s="18" t="str">
        <f>IF($B75="","",IFERROR(INDEX(Asset_Variants!$C$2:$C$200,MATCH($B75,Asset_Variants!$A$2:$A$200,0)),""))</f>
        <v/>
      </c>
      <c r="D75" s="18" t="str">
        <f>IF($A75="","",IFERROR(INDEX(Experiment_Setup!$F$2:$F$100,MATCH($A75,Experiment_Setup!$A$2:$A$100,0)),""))</f>
        <v/>
      </c>
      <c r="E75" s="18" t="str">
        <f>IF($A75="","",IFERROR(INDEX(Experiment_Setup!$G$2:$G$100,MATCH($A75,Experiment_Setup!$A$2:$A$100,0)),""))</f>
        <v/>
      </c>
      <c r="F75" s="18" t="str">
        <f>IF($B75="","",IFERROR(INDEX(Asset_Variants!$E$2:$E$200,MATCH($B75,Asset_Variants!$A$2:$A$200,0)),""))</f>
        <v/>
      </c>
      <c r="G75" s="18" t="str">
        <f>IF($B75="","",SUMIFS(Daily_Data!$H$2:$H$500,Daily_Data!$B$2:$B$500,$A75,Daily_Data!$C$2:$C$500,$B75))</f>
        <v/>
      </c>
      <c r="H75" s="18" t="str">
        <f>IF($B75="","",SUMIFS(Daily_Data!$I$2:$I$500,Daily_Data!$B$2:$B$500,$A75,Daily_Data!$C$2:$C$500,$B75))</f>
        <v/>
      </c>
      <c r="I75" s="18" t="str">
        <f>IF($B75="","",SUMIFS(Daily_Data!$J$2:$J$500,Daily_Data!$B$2:$B$500,$A75,Daily_Data!$C$2:$C$500,$B75))</f>
        <v/>
      </c>
      <c r="J75" s="18" t="str">
        <f>IF($B75="","",SUMIFS(Daily_Data!$K$2:$K$500,Daily_Data!$B$2:$B$500,$A75,Daily_Data!$C$2:$C$500,$B75))</f>
        <v/>
      </c>
      <c r="K75" s="21" t="str">
        <f t="shared" si="24"/>
        <v/>
      </c>
      <c r="L75" s="21" t="str">
        <f t="shared" si="25"/>
        <v/>
      </c>
      <c r="M75" s="21" t="str">
        <f t="shared" si="26"/>
        <v/>
      </c>
      <c r="N75" s="21" t="str">
        <f t="shared" si="27"/>
        <v/>
      </c>
      <c r="O75" s="18" t="str">
        <f>IF($A75="","",IFERROR(INDEX(Experiment_Setup!$L$2:$L$100,MATCH($A75,Experiment_Setup!$A$2:$A$100,0)),""))</f>
        <v/>
      </c>
      <c r="P75" s="18" t="str">
        <f t="shared" si="28"/>
        <v/>
      </c>
      <c r="Q75" s="21" t="str">
        <f t="shared" si="29"/>
        <v/>
      </c>
      <c r="R75" s="21" t="str">
        <f t="shared" si="30"/>
        <v/>
      </c>
      <c r="S75" s="21" t="str">
        <f t="shared" si="31"/>
        <v/>
      </c>
      <c r="T75" s="21" t="str">
        <f t="shared" si="32"/>
        <v/>
      </c>
      <c r="U75" s="21" t="str">
        <f>IF($A75="","",IF(IFERROR(INDEX(Experiment_Setup!$J$2:$J$100,MATCH($A75,Experiment_Setup!$A$2:$A$100,0)),"")="Retained CR",T75,S75))</f>
        <v/>
      </c>
      <c r="V75" s="22" t="str">
        <f t="shared" si="33"/>
        <v/>
      </c>
      <c r="W75" s="22" t="str">
        <f t="shared" si="34"/>
        <v/>
      </c>
      <c r="X75" s="21" t="str">
        <f>IF(OR($B75="",$B75=$O75),"",IF(IFERROR(INDEX(Experiment_Setup!$J$2:$J$100,MATCH($A75,Experiment_Setup!$A$2:$A$100,0)),"")="Retained CR",1-W75,1-V75))</f>
        <v/>
      </c>
      <c r="Y75" s="18" t="str">
        <f>IF($X75="","",IF(X75&gt;=Controls!$B$5,"Yes","No"))</f>
        <v/>
      </c>
      <c r="Z75" s="18" t="str">
        <f>IF($B75="","",IF($B75=$O75,"Control",IF(G75&lt;Controls!$B$7,"Needs More Data",IF(AND(Y75="Yes",U75&gt;0),"Beat Control",IF(AND(Y75="Yes",U75&lt;0),"Worse than Control","Needs More Data")))))</f>
        <v/>
      </c>
      <c r="AA75" s="18" t="str">
        <f t="shared" si="35"/>
        <v/>
      </c>
    </row>
    <row r="76" spans="1:27" ht="15" customHeight="1" x14ac:dyDescent="0.25">
      <c r="A76" s="12"/>
      <c r="B76" s="12"/>
      <c r="C76" s="18" t="str">
        <f>IF($B76="","",IFERROR(INDEX(Asset_Variants!$C$2:$C$200,MATCH($B76,Asset_Variants!$A$2:$A$200,0)),""))</f>
        <v/>
      </c>
      <c r="D76" s="18" t="str">
        <f>IF($A76="","",IFERROR(INDEX(Experiment_Setup!$F$2:$F$100,MATCH($A76,Experiment_Setup!$A$2:$A$100,0)),""))</f>
        <v/>
      </c>
      <c r="E76" s="18" t="str">
        <f>IF($A76="","",IFERROR(INDEX(Experiment_Setup!$G$2:$G$100,MATCH($A76,Experiment_Setup!$A$2:$A$100,0)),""))</f>
        <v/>
      </c>
      <c r="F76" s="18" t="str">
        <f>IF($B76="","",IFERROR(INDEX(Asset_Variants!$E$2:$E$200,MATCH($B76,Asset_Variants!$A$2:$A$200,0)),""))</f>
        <v/>
      </c>
      <c r="G76" s="18" t="str">
        <f>IF($B76="","",SUMIFS(Daily_Data!$H$2:$H$500,Daily_Data!$B$2:$B$500,$A76,Daily_Data!$C$2:$C$500,$B76))</f>
        <v/>
      </c>
      <c r="H76" s="18" t="str">
        <f>IF($B76="","",SUMIFS(Daily_Data!$I$2:$I$500,Daily_Data!$B$2:$B$500,$A76,Daily_Data!$C$2:$C$500,$B76))</f>
        <v/>
      </c>
      <c r="I76" s="18" t="str">
        <f>IF($B76="","",SUMIFS(Daily_Data!$J$2:$J$500,Daily_Data!$B$2:$B$500,$A76,Daily_Data!$C$2:$C$500,$B76))</f>
        <v/>
      </c>
      <c r="J76" s="18" t="str">
        <f>IF($B76="","",SUMIFS(Daily_Data!$K$2:$K$500,Daily_Data!$B$2:$B$500,$A76,Daily_Data!$C$2:$C$500,$B76))</f>
        <v/>
      </c>
      <c r="K76" s="21" t="str">
        <f t="shared" si="24"/>
        <v/>
      </c>
      <c r="L76" s="21" t="str">
        <f t="shared" si="25"/>
        <v/>
      </c>
      <c r="M76" s="21" t="str">
        <f t="shared" si="26"/>
        <v/>
      </c>
      <c r="N76" s="21" t="str">
        <f t="shared" si="27"/>
        <v/>
      </c>
      <c r="O76" s="18" t="str">
        <f>IF($A76="","",IFERROR(INDEX(Experiment_Setup!$L$2:$L$100,MATCH($A76,Experiment_Setup!$A$2:$A$100,0)),""))</f>
        <v/>
      </c>
      <c r="P76" s="18" t="str">
        <f t="shared" si="28"/>
        <v/>
      </c>
      <c r="Q76" s="21" t="str">
        <f t="shared" si="29"/>
        <v/>
      </c>
      <c r="R76" s="21" t="str">
        <f t="shared" si="30"/>
        <v/>
      </c>
      <c r="S76" s="21" t="str">
        <f t="shared" si="31"/>
        <v/>
      </c>
      <c r="T76" s="21" t="str">
        <f t="shared" si="32"/>
        <v/>
      </c>
      <c r="U76" s="21" t="str">
        <f>IF($A76="","",IF(IFERROR(INDEX(Experiment_Setup!$J$2:$J$100,MATCH($A76,Experiment_Setup!$A$2:$A$100,0)),"")="Retained CR",T76,S76))</f>
        <v/>
      </c>
      <c r="V76" s="22" t="str">
        <f t="shared" si="33"/>
        <v/>
      </c>
      <c r="W76" s="22" t="str">
        <f t="shared" si="34"/>
        <v/>
      </c>
      <c r="X76" s="21" t="str">
        <f>IF(OR($B76="",$B76=$O76),"",IF(IFERROR(INDEX(Experiment_Setup!$J$2:$J$100,MATCH($A76,Experiment_Setup!$A$2:$A$100,0)),"")="Retained CR",1-W76,1-V76))</f>
        <v/>
      </c>
      <c r="Y76" s="18" t="str">
        <f>IF($X76="","",IF(X76&gt;=Controls!$B$5,"Yes","No"))</f>
        <v/>
      </c>
      <c r="Z76" s="18" t="str">
        <f>IF($B76="","",IF($B76=$O76,"Control",IF(G76&lt;Controls!$B$7,"Needs More Data",IF(AND(Y76="Yes",U76&gt;0),"Beat Control",IF(AND(Y76="Yes",U76&lt;0),"Worse than Control","Needs More Data")))))</f>
        <v/>
      </c>
      <c r="AA76" s="18" t="str">
        <f t="shared" si="35"/>
        <v/>
      </c>
    </row>
    <row r="77" spans="1:27" ht="15" customHeight="1" x14ac:dyDescent="0.25">
      <c r="A77" s="12"/>
      <c r="B77" s="12"/>
      <c r="C77" s="18" t="str">
        <f>IF($B77="","",IFERROR(INDEX(Asset_Variants!$C$2:$C$200,MATCH($B77,Asset_Variants!$A$2:$A$200,0)),""))</f>
        <v/>
      </c>
      <c r="D77" s="18" t="str">
        <f>IF($A77="","",IFERROR(INDEX(Experiment_Setup!$F$2:$F$100,MATCH($A77,Experiment_Setup!$A$2:$A$100,0)),""))</f>
        <v/>
      </c>
      <c r="E77" s="18" t="str">
        <f>IF($A77="","",IFERROR(INDEX(Experiment_Setup!$G$2:$G$100,MATCH($A77,Experiment_Setup!$A$2:$A$100,0)),""))</f>
        <v/>
      </c>
      <c r="F77" s="18" t="str">
        <f>IF($B77="","",IFERROR(INDEX(Asset_Variants!$E$2:$E$200,MATCH($B77,Asset_Variants!$A$2:$A$200,0)),""))</f>
        <v/>
      </c>
      <c r="G77" s="18" t="str">
        <f>IF($B77="","",SUMIFS(Daily_Data!$H$2:$H$500,Daily_Data!$B$2:$B$500,$A77,Daily_Data!$C$2:$C$500,$B77))</f>
        <v/>
      </c>
      <c r="H77" s="18" t="str">
        <f>IF($B77="","",SUMIFS(Daily_Data!$I$2:$I$500,Daily_Data!$B$2:$B$500,$A77,Daily_Data!$C$2:$C$500,$B77))</f>
        <v/>
      </c>
      <c r="I77" s="18" t="str">
        <f>IF($B77="","",SUMIFS(Daily_Data!$J$2:$J$500,Daily_Data!$B$2:$B$500,$A77,Daily_Data!$C$2:$C$500,$B77))</f>
        <v/>
      </c>
      <c r="J77" s="18" t="str">
        <f>IF($B77="","",SUMIFS(Daily_Data!$K$2:$K$500,Daily_Data!$B$2:$B$500,$A77,Daily_Data!$C$2:$C$500,$B77))</f>
        <v/>
      </c>
      <c r="K77" s="21" t="str">
        <f t="shared" si="24"/>
        <v/>
      </c>
      <c r="L77" s="21" t="str">
        <f t="shared" si="25"/>
        <v/>
      </c>
      <c r="M77" s="21" t="str">
        <f t="shared" si="26"/>
        <v/>
      </c>
      <c r="N77" s="21" t="str">
        <f t="shared" si="27"/>
        <v/>
      </c>
      <c r="O77" s="18" t="str">
        <f>IF($A77="","",IFERROR(INDEX(Experiment_Setup!$L$2:$L$100,MATCH($A77,Experiment_Setup!$A$2:$A$100,0)),""))</f>
        <v/>
      </c>
      <c r="P77" s="18" t="str">
        <f t="shared" si="28"/>
        <v/>
      </c>
      <c r="Q77" s="21" t="str">
        <f t="shared" si="29"/>
        <v/>
      </c>
      <c r="R77" s="21" t="str">
        <f t="shared" si="30"/>
        <v/>
      </c>
      <c r="S77" s="21" t="str">
        <f t="shared" si="31"/>
        <v/>
      </c>
      <c r="T77" s="21" t="str">
        <f t="shared" si="32"/>
        <v/>
      </c>
      <c r="U77" s="21" t="str">
        <f>IF($A77="","",IF(IFERROR(INDEX(Experiment_Setup!$J$2:$J$100,MATCH($A77,Experiment_Setup!$A$2:$A$100,0)),"")="Retained CR",T77,S77))</f>
        <v/>
      </c>
      <c r="V77" s="22" t="str">
        <f t="shared" si="33"/>
        <v/>
      </c>
      <c r="W77" s="22" t="str">
        <f t="shared" si="34"/>
        <v/>
      </c>
      <c r="X77" s="21" t="str">
        <f>IF(OR($B77="",$B77=$O77),"",IF(IFERROR(INDEX(Experiment_Setup!$J$2:$J$100,MATCH($A77,Experiment_Setup!$A$2:$A$100,0)),"")="Retained CR",1-W77,1-V77))</f>
        <v/>
      </c>
      <c r="Y77" s="18" t="str">
        <f>IF($X77="","",IF(X77&gt;=Controls!$B$5,"Yes","No"))</f>
        <v/>
      </c>
      <c r="Z77" s="18" t="str">
        <f>IF($B77="","",IF($B77=$O77,"Control",IF(G77&lt;Controls!$B$7,"Needs More Data",IF(AND(Y77="Yes",U77&gt;0),"Beat Control",IF(AND(Y77="Yes",U77&lt;0),"Worse than Control","Needs More Data")))))</f>
        <v/>
      </c>
      <c r="AA77" s="18" t="str">
        <f t="shared" si="35"/>
        <v/>
      </c>
    </row>
    <row r="78" spans="1:27" ht="15" customHeight="1" x14ac:dyDescent="0.25">
      <c r="A78" s="12"/>
      <c r="B78" s="12"/>
      <c r="C78" s="18" t="str">
        <f>IF($B78="","",IFERROR(INDEX(Asset_Variants!$C$2:$C$200,MATCH($B78,Asset_Variants!$A$2:$A$200,0)),""))</f>
        <v/>
      </c>
      <c r="D78" s="18" t="str">
        <f>IF($A78="","",IFERROR(INDEX(Experiment_Setup!$F$2:$F$100,MATCH($A78,Experiment_Setup!$A$2:$A$100,0)),""))</f>
        <v/>
      </c>
      <c r="E78" s="18" t="str">
        <f>IF($A78="","",IFERROR(INDEX(Experiment_Setup!$G$2:$G$100,MATCH($A78,Experiment_Setup!$A$2:$A$100,0)),""))</f>
        <v/>
      </c>
      <c r="F78" s="18" t="str">
        <f>IF($B78="","",IFERROR(INDEX(Asset_Variants!$E$2:$E$200,MATCH($B78,Asset_Variants!$A$2:$A$200,0)),""))</f>
        <v/>
      </c>
      <c r="G78" s="18" t="str">
        <f>IF($B78="","",SUMIFS(Daily_Data!$H$2:$H$500,Daily_Data!$B$2:$B$500,$A78,Daily_Data!$C$2:$C$500,$B78))</f>
        <v/>
      </c>
      <c r="H78" s="18" t="str">
        <f>IF($B78="","",SUMIFS(Daily_Data!$I$2:$I$500,Daily_Data!$B$2:$B$500,$A78,Daily_Data!$C$2:$C$500,$B78))</f>
        <v/>
      </c>
      <c r="I78" s="18" t="str">
        <f>IF($B78="","",SUMIFS(Daily_Data!$J$2:$J$500,Daily_Data!$B$2:$B$500,$A78,Daily_Data!$C$2:$C$500,$B78))</f>
        <v/>
      </c>
      <c r="J78" s="18" t="str">
        <f>IF($B78="","",SUMIFS(Daily_Data!$K$2:$K$500,Daily_Data!$B$2:$B$500,$A78,Daily_Data!$C$2:$C$500,$B78))</f>
        <v/>
      </c>
      <c r="K78" s="21" t="str">
        <f t="shared" si="24"/>
        <v/>
      </c>
      <c r="L78" s="21" t="str">
        <f t="shared" si="25"/>
        <v/>
      </c>
      <c r="M78" s="21" t="str">
        <f t="shared" si="26"/>
        <v/>
      </c>
      <c r="N78" s="21" t="str">
        <f t="shared" si="27"/>
        <v/>
      </c>
      <c r="O78" s="18" t="str">
        <f>IF($A78="","",IFERROR(INDEX(Experiment_Setup!$L$2:$L$100,MATCH($A78,Experiment_Setup!$A$2:$A$100,0)),""))</f>
        <v/>
      </c>
      <c r="P78" s="18" t="str">
        <f t="shared" si="28"/>
        <v/>
      </c>
      <c r="Q78" s="21" t="str">
        <f t="shared" si="29"/>
        <v/>
      </c>
      <c r="R78" s="21" t="str">
        <f t="shared" si="30"/>
        <v/>
      </c>
      <c r="S78" s="21" t="str">
        <f t="shared" si="31"/>
        <v/>
      </c>
      <c r="T78" s="21" t="str">
        <f t="shared" si="32"/>
        <v/>
      </c>
      <c r="U78" s="21" t="str">
        <f>IF($A78="","",IF(IFERROR(INDEX(Experiment_Setup!$J$2:$J$100,MATCH($A78,Experiment_Setup!$A$2:$A$100,0)),"")="Retained CR",T78,S78))</f>
        <v/>
      </c>
      <c r="V78" s="22" t="str">
        <f t="shared" si="33"/>
        <v/>
      </c>
      <c r="W78" s="22" t="str">
        <f t="shared" si="34"/>
        <v/>
      </c>
      <c r="X78" s="21" t="str">
        <f>IF(OR($B78="",$B78=$O78),"",IF(IFERROR(INDEX(Experiment_Setup!$J$2:$J$100,MATCH($A78,Experiment_Setup!$A$2:$A$100,0)),"")="Retained CR",1-W78,1-V78))</f>
        <v/>
      </c>
      <c r="Y78" s="18" t="str">
        <f>IF($X78="","",IF(X78&gt;=Controls!$B$5,"Yes","No"))</f>
        <v/>
      </c>
      <c r="Z78" s="18" t="str">
        <f>IF($B78="","",IF($B78=$O78,"Control",IF(G78&lt;Controls!$B$7,"Needs More Data",IF(AND(Y78="Yes",U78&gt;0),"Beat Control",IF(AND(Y78="Yes",U78&lt;0),"Worse than Control","Needs More Data")))))</f>
        <v/>
      </c>
      <c r="AA78" s="18" t="str">
        <f t="shared" si="35"/>
        <v/>
      </c>
    </row>
    <row r="79" spans="1:27" ht="15" customHeight="1" x14ac:dyDescent="0.25">
      <c r="A79" s="12"/>
      <c r="B79" s="12"/>
      <c r="C79" s="18" t="str">
        <f>IF($B79="","",IFERROR(INDEX(Asset_Variants!$C$2:$C$200,MATCH($B79,Asset_Variants!$A$2:$A$200,0)),""))</f>
        <v/>
      </c>
      <c r="D79" s="18" t="str">
        <f>IF($A79="","",IFERROR(INDEX(Experiment_Setup!$F$2:$F$100,MATCH($A79,Experiment_Setup!$A$2:$A$100,0)),""))</f>
        <v/>
      </c>
      <c r="E79" s="18" t="str">
        <f>IF($A79="","",IFERROR(INDEX(Experiment_Setup!$G$2:$G$100,MATCH($A79,Experiment_Setup!$A$2:$A$100,0)),""))</f>
        <v/>
      </c>
      <c r="F79" s="18" t="str">
        <f>IF($B79="","",IFERROR(INDEX(Asset_Variants!$E$2:$E$200,MATCH($B79,Asset_Variants!$A$2:$A$200,0)),""))</f>
        <v/>
      </c>
      <c r="G79" s="18" t="str">
        <f>IF($B79="","",SUMIFS(Daily_Data!$H$2:$H$500,Daily_Data!$B$2:$B$500,$A79,Daily_Data!$C$2:$C$500,$B79))</f>
        <v/>
      </c>
      <c r="H79" s="18" t="str">
        <f>IF($B79="","",SUMIFS(Daily_Data!$I$2:$I$500,Daily_Data!$B$2:$B$500,$A79,Daily_Data!$C$2:$C$500,$B79))</f>
        <v/>
      </c>
      <c r="I79" s="18" t="str">
        <f>IF($B79="","",SUMIFS(Daily_Data!$J$2:$J$500,Daily_Data!$B$2:$B$500,$A79,Daily_Data!$C$2:$C$500,$B79))</f>
        <v/>
      </c>
      <c r="J79" s="18" t="str">
        <f>IF($B79="","",SUMIFS(Daily_Data!$K$2:$K$500,Daily_Data!$B$2:$B$500,$A79,Daily_Data!$C$2:$C$500,$B79))</f>
        <v/>
      </c>
      <c r="K79" s="21" t="str">
        <f t="shared" si="24"/>
        <v/>
      </c>
      <c r="L79" s="21" t="str">
        <f t="shared" si="25"/>
        <v/>
      </c>
      <c r="M79" s="21" t="str">
        <f t="shared" si="26"/>
        <v/>
      </c>
      <c r="N79" s="21" t="str">
        <f t="shared" si="27"/>
        <v/>
      </c>
      <c r="O79" s="18" t="str">
        <f>IF($A79="","",IFERROR(INDEX(Experiment_Setup!$L$2:$L$100,MATCH($A79,Experiment_Setup!$A$2:$A$100,0)),""))</f>
        <v/>
      </c>
      <c r="P79" s="18" t="str">
        <f t="shared" si="28"/>
        <v/>
      </c>
      <c r="Q79" s="21" t="str">
        <f t="shared" si="29"/>
        <v/>
      </c>
      <c r="R79" s="21" t="str">
        <f t="shared" si="30"/>
        <v/>
      </c>
      <c r="S79" s="21" t="str">
        <f t="shared" si="31"/>
        <v/>
      </c>
      <c r="T79" s="21" t="str">
        <f t="shared" si="32"/>
        <v/>
      </c>
      <c r="U79" s="21" t="str">
        <f>IF($A79="","",IF(IFERROR(INDEX(Experiment_Setup!$J$2:$J$100,MATCH($A79,Experiment_Setup!$A$2:$A$100,0)),"")="Retained CR",T79,S79))</f>
        <v/>
      </c>
      <c r="V79" s="22" t="str">
        <f t="shared" si="33"/>
        <v/>
      </c>
      <c r="W79" s="22" t="str">
        <f t="shared" si="34"/>
        <v/>
      </c>
      <c r="X79" s="21" t="str">
        <f>IF(OR($B79="",$B79=$O79),"",IF(IFERROR(INDEX(Experiment_Setup!$J$2:$J$100,MATCH($A79,Experiment_Setup!$A$2:$A$100,0)),"")="Retained CR",1-W79,1-V79))</f>
        <v/>
      </c>
      <c r="Y79" s="18" t="str">
        <f>IF($X79="","",IF(X79&gt;=Controls!$B$5,"Yes","No"))</f>
        <v/>
      </c>
      <c r="Z79" s="18" t="str">
        <f>IF($B79="","",IF($B79=$O79,"Control",IF(G79&lt;Controls!$B$7,"Needs More Data",IF(AND(Y79="Yes",U79&gt;0),"Beat Control",IF(AND(Y79="Yes",U79&lt;0),"Worse than Control","Needs More Data")))))</f>
        <v/>
      </c>
      <c r="AA79" s="18" t="str">
        <f t="shared" si="35"/>
        <v/>
      </c>
    </row>
    <row r="80" spans="1:27" ht="15" customHeight="1" x14ac:dyDescent="0.25">
      <c r="A80" s="12"/>
      <c r="B80" s="12"/>
      <c r="C80" s="18" t="str">
        <f>IF($B80="","",IFERROR(INDEX(Asset_Variants!$C$2:$C$200,MATCH($B80,Asset_Variants!$A$2:$A$200,0)),""))</f>
        <v/>
      </c>
      <c r="D80" s="18" t="str">
        <f>IF($A80="","",IFERROR(INDEX(Experiment_Setup!$F$2:$F$100,MATCH($A80,Experiment_Setup!$A$2:$A$100,0)),""))</f>
        <v/>
      </c>
      <c r="E80" s="18" t="str">
        <f>IF($A80="","",IFERROR(INDEX(Experiment_Setup!$G$2:$G$100,MATCH($A80,Experiment_Setup!$A$2:$A$100,0)),""))</f>
        <v/>
      </c>
      <c r="F80" s="18" t="str">
        <f>IF($B80="","",IFERROR(INDEX(Asset_Variants!$E$2:$E$200,MATCH($B80,Asset_Variants!$A$2:$A$200,0)),""))</f>
        <v/>
      </c>
      <c r="G80" s="18" t="str">
        <f>IF($B80="","",SUMIFS(Daily_Data!$H$2:$H$500,Daily_Data!$B$2:$B$500,$A80,Daily_Data!$C$2:$C$500,$B80))</f>
        <v/>
      </c>
      <c r="H80" s="18" t="str">
        <f>IF($B80="","",SUMIFS(Daily_Data!$I$2:$I$500,Daily_Data!$B$2:$B$500,$A80,Daily_Data!$C$2:$C$500,$B80))</f>
        <v/>
      </c>
      <c r="I80" s="18" t="str">
        <f>IF($B80="","",SUMIFS(Daily_Data!$J$2:$J$500,Daily_Data!$B$2:$B$500,$A80,Daily_Data!$C$2:$C$500,$B80))</f>
        <v/>
      </c>
      <c r="J80" s="18" t="str">
        <f>IF($B80="","",SUMIFS(Daily_Data!$K$2:$K$500,Daily_Data!$B$2:$B$500,$A80,Daily_Data!$C$2:$C$500,$B80))</f>
        <v/>
      </c>
      <c r="K80" s="21" t="str">
        <f t="shared" si="24"/>
        <v/>
      </c>
      <c r="L80" s="21" t="str">
        <f t="shared" si="25"/>
        <v/>
      </c>
      <c r="M80" s="21" t="str">
        <f t="shared" si="26"/>
        <v/>
      </c>
      <c r="N80" s="21" t="str">
        <f t="shared" si="27"/>
        <v/>
      </c>
      <c r="O80" s="18" t="str">
        <f>IF($A80="","",IFERROR(INDEX(Experiment_Setup!$L$2:$L$100,MATCH($A80,Experiment_Setup!$A$2:$A$100,0)),""))</f>
        <v/>
      </c>
      <c r="P80" s="18" t="str">
        <f t="shared" si="28"/>
        <v/>
      </c>
      <c r="Q80" s="21" t="str">
        <f t="shared" si="29"/>
        <v/>
      </c>
      <c r="R80" s="21" t="str">
        <f t="shared" si="30"/>
        <v/>
      </c>
      <c r="S80" s="21" t="str">
        <f t="shared" si="31"/>
        <v/>
      </c>
      <c r="T80" s="21" t="str">
        <f t="shared" si="32"/>
        <v/>
      </c>
      <c r="U80" s="21" t="str">
        <f>IF($A80="","",IF(IFERROR(INDEX(Experiment_Setup!$J$2:$J$100,MATCH($A80,Experiment_Setup!$A$2:$A$100,0)),"")="Retained CR",T80,S80))</f>
        <v/>
      </c>
      <c r="V80" s="22" t="str">
        <f t="shared" si="33"/>
        <v/>
      </c>
      <c r="W80" s="22" t="str">
        <f t="shared" si="34"/>
        <v/>
      </c>
      <c r="X80" s="21" t="str">
        <f>IF(OR($B80="",$B80=$O80),"",IF(IFERROR(INDEX(Experiment_Setup!$J$2:$J$100,MATCH($A80,Experiment_Setup!$A$2:$A$100,0)),"")="Retained CR",1-W80,1-V80))</f>
        <v/>
      </c>
      <c r="Y80" s="18" t="str">
        <f>IF($X80="","",IF(X80&gt;=Controls!$B$5,"Yes","No"))</f>
        <v/>
      </c>
      <c r="Z80" s="18" t="str">
        <f>IF($B80="","",IF($B80=$O80,"Control",IF(G80&lt;Controls!$B$7,"Needs More Data",IF(AND(Y80="Yes",U80&gt;0),"Beat Control",IF(AND(Y80="Yes",U80&lt;0),"Worse than Control","Needs More Data")))))</f>
        <v/>
      </c>
      <c r="AA80" s="18" t="str">
        <f t="shared" si="35"/>
        <v/>
      </c>
    </row>
    <row r="81" spans="1:27" ht="15" customHeight="1" x14ac:dyDescent="0.25">
      <c r="A81" s="12"/>
      <c r="B81" s="12"/>
      <c r="C81" s="18" t="str">
        <f>IF($B81="","",IFERROR(INDEX(Asset_Variants!$C$2:$C$200,MATCH($B81,Asset_Variants!$A$2:$A$200,0)),""))</f>
        <v/>
      </c>
      <c r="D81" s="18" t="str">
        <f>IF($A81="","",IFERROR(INDEX(Experiment_Setup!$F$2:$F$100,MATCH($A81,Experiment_Setup!$A$2:$A$100,0)),""))</f>
        <v/>
      </c>
      <c r="E81" s="18" t="str">
        <f>IF($A81="","",IFERROR(INDEX(Experiment_Setup!$G$2:$G$100,MATCH($A81,Experiment_Setup!$A$2:$A$100,0)),""))</f>
        <v/>
      </c>
      <c r="F81" s="18" t="str">
        <f>IF($B81="","",IFERROR(INDEX(Asset_Variants!$E$2:$E$200,MATCH($B81,Asset_Variants!$A$2:$A$200,0)),""))</f>
        <v/>
      </c>
      <c r="G81" s="18" t="str">
        <f>IF($B81="","",SUMIFS(Daily_Data!$H$2:$H$500,Daily_Data!$B$2:$B$500,$A81,Daily_Data!$C$2:$C$500,$B81))</f>
        <v/>
      </c>
      <c r="H81" s="18" t="str">
        <f>IF($B81="","",SUMIFS(Daily_Data!$I$2:$I$500,Daily_Data!$B$2:$B$500,$A81,Daily_Data!$C$2:$C$500,$B81))</f>
        <v/>
      </c>
      <c r="I81" s="18" t="str">
        <f>IF($B81="","",SUMIFS(Daily_Data!$J$2:$J$500,Daily_Data!$B$2:$B$500,$A81,Daily_Data!$C$2:$C$500,$B81))</f>
        <v/>
      </c>
      <c r="J81" s="18" t="str">
        <f>IF($B81="","",SUMIFS(Daily_Data!$K$2:$K$500,Daily_Data!$B$2:$B$500,$A81,Daily_Data!$C$2:$C$500,$B81))</f>
        <v/>
      </c>
      <c r="K81" s="21" t="str">
        <f t="shared" si="24"/>
        <v/>
      </c>
      <c r="L81" s="21" t="str">
        <f t="shared" si="25"/>
        <v/>
      </c>
      <c r="M81" s="21" t="str">
        <f t="shared" si="26"/>
        <v/>
      </c>
      <c r="N81" s="21" t="str">
        <f t="shared" si="27"/>
        <v/>
      </c>
      <c r="O81" s="18" t="str">
        <f>IF($A81="","",IFERROR(INDEX(Experiment_Setup!$L$2:$L$100,MATCH($A81,Experiment_Setup!$A$2:$A$100,0)),""))</f>
        <v/>
      </c>
      <c r="P81" s="18" t="str">
        <f t="shared" si="28"/>
        <v/>
      </c>
      <c r="Q81" s="21" t="str">
        <f t="shared" si="29"/>
        <v/>
      </c>
      <c r="R81" s="21" t="str">
        <f t="shared" si="30"/>
        <v/>
      </c>
      <c r="S81" s="21" t="str">
        <f t="shared" si="31"/>
        <v/>
      </c>
      <c r="T81" s="21" t="str">
        <f t="shared" si="32"/>
        <v/>
      </c>
      <c r="U81" s="21" t="str">
        <f>IF($A81="","",IF(IFERROR(INDEX(Experiment_Setup!$J$2:$J$100,MATCH($A81,Experiment_Setup!$A$2:$A$100,0)),"")="Retained CR",T81,S81))</f>
        <v/>
      </c>
      <c r="V81" s="22" t="str">
        <f t="shared" si="33"/>
        <v/>
      </c>
      <c r="W81" s="22" t="str">
        <f t="shared" si="34"/>
        <v/>
      </c>
      <c r="X81" s="21" t="str">
        <f>IF(OR($B81="",$B81=$O81),"",IF(IFERROR(INDEX(Experiment_Setup!$J$2:$J$100,MATCH($A81,Experiment_Setup!$A$2:$A$100,0)),"")="Retained CR",1-W81,1-V81))</f>
        <v/>
      </c>
      <c r="Y81" s="18" t="str">
        <f>IF($X81="","",IF(X81&gt;=Controls!$B$5,"Yes","No"))</f>
        <v/>
      </c>
      <c r="Z81" s="18" t="str">
        <f>IF($B81="","",IF($B81=$O81,"Control",IF(G81&lt;Controls!$B$7,"Needs More Data",IF(AND(Y81="Yes",U81&gt;0),"Beat Control",IF(AND(Y81="Yes",U81&lt;0),"Worse than Control","Needs More Data")))))</f>
        <v/>
      </c>
      <c r="AA81" s="18" t="str">
        <f t="shared" si="35"/>
        <v/>
      </c>
    </row>
    <row r="82" spans="1:27" ht="15" customHeight="1" x14ac:dyDescent="0.25">
      <c r="A82" s="12"/>
      <c r="B82" s="12"/>
      <c r="C82" s="18" t="str">
        <f>IF($B82="","",IFERROR(INDEX(Asset_Variants!$C$2:$C$200,MATCH($B82,Asset_Variants!$A$2:$A$200,0)),""))</f>
        <v/>
      </c>
      <c r="D82" s="18" t="str">
        <f>IF($A82="","",IFERROR(INDEX(Experiment_Setup!$F$2:$F$100,MATCH($A82,Experiment_Setup!$A$2:$A$100,0)),""))</f>
        <v/>
      </c>
      <c r="E82" s="18" t="str">
        <f>IF($A82="","",IFERROR(INDEX(Experiment_Setup!$G$2:$G$100,MATCH($A82,Experiment_Setup!$A$2:$A$100,0)),""))</f>
        <v/>
      </c>
      <c r="F82" s="18" t="str">
        <f>IF($B82="","",IFERROR(INDEX(Asset_Variants!$E$2:$E$200,MATCH($B82,Asset_Variants!$A$2:$A$200,0)),""))</f>
        <v/>
      </c>
      <c r="G82" s="18" t="str">
        <f>IF($B82="","",SUMIFS(Daily_Data!$H$2:$H$500,Daily_Data!$B$2:$B$500,$A82,Daily_Data!$C$2:$C$500,$B82))</f>
        <v/>
      </c>
      <c r="H82" s="18" t="str">
        <f>IF($B82="","",SUMIFS(Daily_Data!$I$2:$I$500,Daily_Data!$B$2:$B$500,$A82,Daily_Data!$C$2:$C$500,$B82))</f>
        <v/>
      </c>
      <c r="I82" s="18" t="str">
        <f>IF($B82="","",SUMIFS(Daily_Data!$J$2:$J$500,Daily_Data!$B$2:$B$500,$A82,Daily_Data!$C$2:$C$500,$B82))</f>
        <v/>
      </c>
      <c r="J82" s="18" t="str">
        <f>IF($B82="","",SUMIFS(Daily_Data!$K$2:$K$500,Daily_Data!$B$2:$B$500,$A82,Daily_Data!$C$2:$C$500,$B82))</f>
        <v/>
      </c>
      <c r="K82" s="21" t="str">
        <f t="shared" si="24"/>
        <v/>
      </c>
      <c r="L82" s="21" t="str">
        <f t="shared" si="25"/>
        <v/>
      </c>
      <c r="M82" s="21" t="str">
        <f t="shared" si="26"/>
        <v/>
      </c>
      <c r="N82" s="21" t="str">
        <f t="shared" si="27"/>
        <v/>
      </c>
      <c r="O82" s="18" t="str">
        <f>IF($A82="","",IFERROR(INDEX(Experiment_Setup!$L$2:$L$100,MATCH($A82,Experiment_Setup!$A$2:$A$100,0)),""))</f>
        <v/>
      </c>
      <c r="P82" s="18" t="str">
        <f t="shared" si="28"/>
        <v/>
      </c>
      <c r="Q82" s="21" t="str">
        <f t="shared" si="29"/>
        <v/>
      </c>
      <c r="R82" s="21" t="str">
        <f t="shared" si="30"/>
        <v/>
      </c>
      <c r="S82" s="21" t="str">
        <f t="shared" si="31"/>
        <v/>
      </c>
      <c r="T82" s="21" t="str">
        <f t="shared" si="32"/>
        <v/>
      </c>
      <c r="U82" s="21" t="str">
        <f>IF($A82="","",IF(IFERROR(INDEX(Experiment_Setup!$J$2:$J$100,MATCH($A82,Experiment_Setup!$A$2:$A$100,0)),"")="Retained CR",T82,S82))</f>
        <v/>
      </c>
      <c r="V82" s="22" t="str">
        <f t="shared" si="33"/>
        <v/>
      </c>
      <c r="W82" s="22" t="str">
        <f t="shared" si="34"/>
        <v/>
      </c>
      <c r="X82" s="21" t="str">
        <f>IF(OR($B82="",$B82=$O82),"",IF(IFERROR(INDEX(Experiment_Setup!$J$2:$J$100,MATCH($A82,Experiment_Setup!$A$2:$A$100,0)),"")="Retained CR",1-W82,1-V82))</f>
        <v/>
      </c>
      <c r="Y82" s="18" t="str">
        <f>IF($X82="","",IF(X82&gt;=Controls!$B$5,"Yes","No"))</f>
        <v/>
      </c>
      <c r="Z82" s="18" t="str">
        <f>IF($B82="","",IF($B82=$O82,"Control",IF(G82&lt;Controls!$B$7,"Needs More Data",IF(AND(Y82="Yes",U82&gt;0),"Beat Control",IF(AND(Y82="Yes",U82&lt;0),"Worse than Control","Needs More Data")))))</f>
        <v/>
      </c>
      <c r="AA82" s="18" t="str">
        <f t="shared" si="35"/>
        <v/>
      </c>
    </row>
    <row r="83" spans="1:27" ht="15" customHeight="1" x14ac:dyDescent="0.25">
      <c r="A83" s="12"/>
      <c r="B83" s="12"/>
      <c r="C83" s="18" t="str">
        <f>IF($B83="","",IFERROR(INDEX(Asset_Variants!$C$2:$C$200,MATCH($B83,Asset_Variants!$A$2:$A$200,0)),""))</f>
        <v/>
      </c>
      <c r="D83" s="18" t="str">
        <f>IF($A83="","",IFERROR(INDEX(Experiment_Setup!$F$2:$F$100,MATCH($A83,Experiment_Setup!$A$2:$A$100,0)),""))</f>
        <v/>
      </c>
      <c r="E83" s="18" t="str">
        <f>IF($A83="","",IFERROR(INDEX(Experiment_Setup!$G$2:$G$100,MATCH($A83,Experiment_Setup!$A$2:$A$100,0)),""))</f>
        <v/>
      </c>
      <c r="F83" s="18" t="str">
        <f>IF($B83="","",IFERROR(INDEX(Asset_Variants!$E$2:$E$200,MATCH($B83,Asset_Variants!$A$2:$A$200,0)),""))</f>
        <v/>
      </c>
      <c r="G83" s="18" t="str">
        <f>IF($B83="","",SUMIFS(Daily_Data!$H$2:$H$500,Daily_Data!$B$2:$B$500,$A83,Daily_Data!$C$2:$C$500,$B83))</f>
        <v/>
      </c>
      <c r="H83" s="18" t="str">
        <f>IF($B83="","",SUMIFS(Daily_Data!$I$2:$I$500,Daily_Data!$B$2:$B$500,$A83,Daily_Data!$C$2:$C$500,$B83))</f>
        <v/>
      </c>
      <c r="I83" s="18" t="str">
        <f>IF($B83="","",SUMIFS(Daily_Data!$J$2:$J$500,Daily_Data!$B$2:$B$500,$A83,Daily_Data!$C$2:$C$500,$B83))</f>
        <v/>
      </c>
      <c r="J83" s="18" t="str">
        <f>IF($B83="","",SUMIFS(Daily_Data!$K$2:$K$500,Daily_Data!$B$2:$B$500,$A83,Daily_Data!$C$2:$C$500,$B83))</f>
        <v/>
      </c>
      <c r="K83" s="21" t="str">
        <f t="shared" si="24"/>
        <v/>
      </c>
      <c r="L83" s="21" t="str">
        <f t="shared" si="25"/>
        <v/>
      </c>
      <c r="M83" s="21" t="str">
        <f t="shared" si="26"/>
        <v/>
      </c>
      <c r="N83" s="21" t="str">
        <f t="shared" si="27"/>
        <v/>
      </c>
      <c r="O83" s="18" t="str">
        <f>IF($A83="","",IFERROR(INDEX(Experiment_Setup!$L$2:$L$100,MATCH($A83,Experiment_Setup!$A$2:$A$100,0)),""))</f>
        <v/>
      </c>
      <c r="P83" s="18" t="str">
        <f t="shared" si="28"/>
        <v/>
      </c>
      <c r="Q83" s="21" t="str">
        <f t="shared" si="29"/>
        <v/>
      </c>
      <c r="R83" s="21" t="str">
        <f t="shared" si="30"/>
        <v/>
      </c>
      <c r="S83" s="21" t="str">
        <f t="shared" si="31"/>
        <v/>
      </c>
      <c r="T83" s="21" t="str">
        <f t="shared" si="32"/>
        <v/>
      </c>
      <c r="U83" s="21" t="str">
        <f>IF($A83="","",IF(IFERROR(INDEX(Experiment_Setup!$J$2:$J$100,MATCH($A83,Experiment_Setup!$A$2:$A$100,0)),"")="Retained CR",T83,S83))</f>
        <v/>
      </c>
      <c r="V83" s="22" t="str">
        <f t="shared" si="33"/>
        <v/>
      </c>
      <c r="W83" s="22" t="str">
        <f t="shared" si="34"/>
        <v/>
      </c>
      <c r="X83" s="21" t="str">
        <f>IF(OR($B83="",$B83=$O83),"",IF(IFERROR(INDEX(Experiment_Setup!$J$2:$J$100,MATCH($A83,Experiment_Setup!$A$2:$A$100,0)),"")="Retained CR",1-W83,1-V83))</f>
        <v/>
      </c>
      <c r="Y83" s="18" t="str">
        <f>IF($X83="","",IF(X83&gt;=Controls!$B$5,"Yes","No"))</f>
        <v/>
      </c>
      <c r="Z83" s="18" t="str">
        <f>IF($B83="","",IF($B83=$O83,"Control",IF(G83&lt;Controls!$B$7,"Needs More Data",IF(AND(Y83="Yes",U83&gt;0),"Beat Control",IF(AND(Y83="Yes",U83&lt;0),"Worse than Control","Needs More Data")))))</f>
        <v/>
      </c>
      <c r="AA83" s="18" t="str">
        <f t="shared" si="35"/>
        <v/>
      </c>
    </row>
    <row r="84" spans="1:27" ht="15" customHeight="1" x14ac:dyDescent="0.25">
      <c r="A84" s="12"/>
      <c r="B84" s="12"/>
      <c r="C84" s="18" t="str">
        <f>IF($B84="","",IFERROR(INDEX(Asset_Variants!$C$2:$C$200,MATCH($B84,Asset_Variants!$A$2:$A$200,0)),""))</f>
        <v/>
      </c>
      <c r="D84" s="18" t="str">
        <f>IF($A84="","",IFERROR(INDEX(Experiment_Setup!$F$2:$F$100,MATCH($A84,Experiment_Setup!$A$2:$A$100,0)),""))</f>
        <v/>
      </c>
      <c r="E84" s="18" t="str">
        <f>IF($A84="","",IFERROR(INDEX(Experiment_Setup!$G$2:$G$100,MATCH($A84,Experiment_Setup!$A$2:$A$100,0)),""))</f>
        <v/>
      </c>
      <c r="F84" s="18" t="str">
        <f>IF($B84="","",IFERROR(INDEX(Asset_Variants!$E$2:$E$200,MATCH($B84,Asset_Variants!$A$2:$A$200,0)),""))</f>
        <v/>
      </c>
      <c r="G84" s="18" t="str">
        <f>IF($B84="","",SUMIFS(Daily_Data!$H$2:$H$500,Daily_Data!$B$2:$B$500,$A84,Daily_Data!$C$2:$C$500,$B84))</f>
        <v/>
      </c>
      <c r="H84" s="18" t="str">
        <f>IF($B84="","",SUMIFS(Daily_Data!$I$2:$I$500,Daily_Data!$B$2:$B$500,$A84,Daily_Data!$C$2:$C$500,$B84))</f>
        <v/>
      </c>
      <c r="I84" s="18" t="str">
        <f>IF($B84="","",SUMIFS(Daily_Data!$J$2:$J$500,Daily_Data!$B$2:$B$500,$A84,Daily_Data!$C$2:$C$500,$B84))</f>
        <v/>
      </c>
      <c r="J84" s="18" t="str">
        <f>IF($B84="","",SUMIFS(Daily_Data!$K$2:$K$500,Daily_Data!$B$2:$B$500,$A84,Daily_Data!$C$2:$C$500,$B84))</f>
        <v/>
      </c>
      <c r="K84" s="21" t="str">
        <f t="shared" si="24"/>
        <v/>
      </c>
      <c r="L84" s="21" t="str">
        <f t="shared" si="25"/>
        <v/>
      </c>
      <c r="M84" s="21" t="str">
        <f t="shared" si="26"/>
        <v/>
      </c>
      <c r="N84" s="21" t="str">
        <f t="shared" si="27"/>
        <v/>
      </c>
      <c r="O84" s="18" t="str">
        <f>IF($A84="","",IFERROR(INDEX(Experiment_Setup!$L$2:$L$100,MATCH($A84,Experiment_Setup!$A$2:$A$100,0)),""))</f>
        <v/>
      </c>
      <c r="P84" s="18" t="str">
        <f t="shared" si="28"/>
        <v/>
      </c>
      <c r="Q84" s="21" t="str">
        <f t="shared" si="29"/>
        <v/>
      </c>
      <c r="R84" s="21" t="str">
        <f t="shared" si="30"/>
        <v/>
      </c>
      <c r="S84" s="21" t="str">
        <f t="shared" si="31"/>
        <v/>
      </c>
      <c r="T84" s="21" t="str">
        <f t="shared" si="32"/>
        <v/>
      </c>
      <c r="U84" s="21" t="str">
        <f>IF($A84="","",IF(IFERROR(INDEX(Experiment_Setup!$J$2:$J$100,MATCH($A84,Experiment_Setup!$A$2:$A$100,0)),"")="Retained CR",T84,S84))</f>
        <v/>
      </c>
      <c r="V84" s="22" t="str">
        <f t="shared" si="33"/>
        <v/>
      </c>
      <c r="W84" s="22" t="str">
        <f t="shared" si="34"/>
        <v/>
      </c>
      <c r="X84" s="21" t="str">
        <f>IF(OR($B84="",$B84=$O84),"",IF(IFERROR(INDEX(Experiment_Setup!$J$2:$J$100,MATCH($A84,Experiment_Setup!$A$2:$A$100,0)),"")="Retained CR",1-W84,1-V84))</f>
        <v/>
      </c>
      <c r="Y84" s="18" t="str">
        <f>IF($X84="","",IF(X84&gt;=Controls!$B$5,"Yes","No"))</f>
        <v/>
      </c>
      <c r="Z84" s="18" t="str">
        <f>IF($B84="","",IF($B84=$O84,"Control",IF(G84&lt;Controls!$B$7,"Needs More Data",IF(AND(Y84="Yes",U84&gt;0),"Beat Control",IF(AND(Y84="Yes",U84&lt;0),"Worse than Control","Needs More Data")))))</f>
        <v/>
      </c>
      <c r="AA84" s="18" t="str">
        <f t="shared" si="35"/>
        <v/>
      </c>
    </row>
    <row r="85" spans="1:27" ht="15" customHeight="1" x14ac:dyDescent="0.25">
      <c r="A85" s="12"/>
      <c r="B85" s="12"/>
      <c r="C85" s="18" t="str">
        <f>IF($B85="","",IFERROR(INDEX(Asset_Variants!$C$2:$C$200,MATCH($B85,Asset_Variants!$A$2:$A$200,0)),""))</f>
        <v/>
      </c>
      <c r="D85" s="18" t="str">
        <f>IF($A85="","",IFERROR(INDEX(Experiment_Setup!$F$2:$F$100,MATCH($A85,Experiment_Setup!$A$2:$A$100,0)),""))</f>
        <v/>
      </c>
      <c r="E85" s="18" t="str">
        <f>IF($A85="","",IFERROR(INDEX(Experiment_Setup!$G$2:$G$100,MATCH($A85,Experiment_Setup!$A$2:$A$100,0)),""))</f>
        <v/>
      </c>
      <c r="F85" s="18" t="str">
        <f>IF($B85="","",IFERROR(INDEX(Asset_Variants!$E$2:$E$200,MATCH($B85,Asset_Variants!$A$2:$A$200,0)),""))</f>
        <v/>
      </c>
      <c r="G85" s="18" t="str">
        <f>IF($B85="","",SUMIFS(Daily_Data!$H$2:$H$500,Daily_Data!$B$2:$B$500,$A85,Daily_Data!$C$2:$C$500,$B85))</f>
        <v/>
      </c>
      <c r="H85" s="18" t="str">
        <f>IF($B85="","",SUMIFS(Daily_Data!$I$2:$I$500,Daily_Data!$B$2:$B$500,$A85,Daily_Data!$C$2:$C$500,$B85))</f>
        <v/>
      </c>
      <c r="I85" s="18" t="str">
        <f>IF($B85="","",SUMIFS(Daily_Data!$J$2:$J$500,Daily_Data!$B$2:$B$500,$A85,Daily_Data!$C$2:$C$500,$B85))</f>
        <v/>
      </c>
      <c r="J85" s="18" t="str">
        <f>IF($B85="","",SUMIFS(Daily_Data!$K$2:$K$500,Daily_Data!$B$2:$B$500,$A85,Daily_Data!$C$2:$C$500,$B85))</f>
        <v/>
      </c>
      <c r="K85" s="21" t="str">
        <f t="shared" si="24"/>
        <v/>
      </c>
      <c r="L85" s="21" t="str">
        <f t="shared" si="25"/>
        <v/>
      </c>
      <c r="M85" s="21" t="str">
        <f t="shared" si="26"/>
        <v/>
      </c>
      <c r="N85" s="21" t="str">
        <f t="shared" si="27"/>
        <v/>
      </c>
      <c r="O85" s="18" t="str">
        <f>IF($A85="","",IFERROR(INDEX(Experiment_Setup!$L$2:$L$100,MATCH($A85,Experiment_Setup!$A$2:$A$100,0)),""))</f>
        <v/>
      </c>
      <c r="P85" s="18" t="str">
        <f t="shared" si="28"/>
        <v/>
      </c>
      <c r="Q85" s="21" t="str">
        <f t="shared" si="29"/>
        <v/>
      </c>
      <c r="R85" s="21" t="str">
        <f t="shared" si="30"/>
        <v/>
      </c>
      <c r="S85" s="21" t="str">
        <f t="shared" si="31"/>
        <v/>
      </c>
      <c r="T85" s="21" t="str">
        <f t="shared" si="32"/>
        <v/>
      </c>
      <c r="U85" s="21" t="str">
        <f>IF($A85="","",IF(IFERROR(INDEX(Experiment_Setup!$J$2:$J$100,MATCH($A85,Experiment_Setup!$A$2:$A$100,0)),"")="Retained CR",T85,S85))</f>
        <v/>
      </c>
      <c r="V85" s="22" t="str">
        <f t="shared" si="33"/>
        <v/>
      </c>
      <c r="W85" s="22" t="str">
        <f t="shared" si="34"/>
        <v/>
      </c>
      <c r="X85" s="21" t="str">
        <f>IF(OR($B85="",$B85=$O85),"",IF(IFERROR(INDEX(Experiment_Setup!$J$2:$J$100,MATCH($A85,Experiment_Setup!$A$2:$A$100,0)),"")="Retained CR",1-W85,1-V85))</f>
        <v/>
      </c>
      <c r="Y85" s="18" t="str">
        <f>IF($X85="","",IF(X85&gt;=Controls!$B$5,"Yes","No"))</f>
        <v/>
      </c>
      <c r="Z85" s="18" t="str">
        <f>IF($B85="","",IF($B85=$O85,"Control",IF(G85&lt;Controls!$B$7,"Needs More Data",IF(AND(Y85="Yes",U85&gt;0),"Beat Control",IF(AND(Y85="Yes",U85&lt;0),"Worse than Control","Needs More Data")))))</f>
        <v/>
      </c>
      <c r="AA85" s="18" t="str">
        <f t="shared" si="35"/>
        <v/>
      </c>
    </row>
    <row r="86" spans="1:27" ht="15" customHeight="1" x14ac:dyDescent="0.25">
      <c r="A86" s="12"/>
      <c r="B86" s="12"/>
      <c r="C86" s="18" t="str">
        <f>IF($B86="","",IFERROR(INDEX(Asset_Variants!$C$2:$C$200,MATCH($B86,Asset_Variants!$A$2:$A$200,0)),""))</f>
        <v/>
      </c>
      <c r="D86" s="18" t="str">
        <f>IF($A86="","",IFERROR(INDEX(Experiment_Setup!$F$2:$F$100,MATCH($A86,Experiment_Setup!$A$2:$A$100,0)),""))</f>
        <v/>
      </c>
      <c r="E86" s="18" t="str">
        <f>IF($A86="","",IFERROR(INDEX(Experiment_Setup!$G$2:$G$100,MATCH($A86,Experiment_Setup!$A$2:$A$100,0)),""))</f>
        <v/>
      </c>
      <c r="F86" s="18" t="str">
        <f>IF($B86="","",IFERROR(INDEX(Asset_Variants!$E$2:$E$200,MATCH($B86,Asset_Variants!$A$2:$A$200,0)),""))</f>
        <v/>
      </c>
      <c r="G86" s="18" t="str">
        <f>IF($B86="","",SUMIFS(Daily_Data!$H$2:$H$500,Daily_Data!$B$2:$B$500,$A86,Daily_Data!$C$2:$C$500,$B86))</f>
        <v/>
      </c>
      <c r="H86" s="18" t="str">
        <f>IF($B86="","",SUMIFS(Daily_Data!$I$2:$I$500,Daily_Data!$B$2:$B$500,$A86,Daily_Data!$C$2:$C$500,$B86))</f>
        <v/>
      </c>
      <c r="I86" s="18" t="str">
        <f>IF($B86="","",SUMIFS(Daily_Data!$J$2:$J$500,Daily_Data!$B$2:$B$500,$A86,Daily_Data!$C$2:$C$500,$B86))</f>
        <v/>
      </c>
      <c r="J86" s="18" t="str">
        <f>IF($B86="","",SUMIFS(Daily_Data!$K$2:$K$500,Daily_Data!$B$2:$B$500,$A86,Daily_Data!$C$2:$C$500,$B86))</f>
        <v/>
      </c>
      <c r="K86" s="21" t="str">
        <f t="shared" si="24"/>
        <v/>
      </c>
      <c r="L86" s="21" t="str">
        <f t="shared" si="25"/>
        <v/>
      </c>
      <c r="M86" s="21" t="str">
        <f t="shared" si="26"/>
        <v/>
      </c>
      <c r="N86" s="21" t="str">
        <f t="shared" si="27"/>
        <v/>
      </c>
      <c r="O86" s="18" t="str">
        <f>IF($A86="","",IFERROR(INDEX(Experiment_Setup!$L$2:$L$100,MATCH($A86,Experiment_Setup!$A$2:$A$100,0)),""))</f>
        <v/>
      </c>
      <c r="P86" s="18" t="str">
        <f t="shared" si="28"/>
        <v/>
      </c>
      <c r="Q86" s="21" t="str">
        <f t="shared" si="29"/>
        <v/>
      </c>
      <c r="R86" s="21" t="str">
        <f t="shared" si="30"/>
        <v/>
      </c>
      <c r="S86" s="21" t="str">
        <f t="shared" si="31"/>
        <v/>
      </c>
      <c r="T86" s="21" t="str">
        <f t="shared" si="32"/>
        <v/>
      </c>
      <c r="U86" s="21" t="str">
        <f>IF($A86="","",IF(IFERROR(INDEX(Experiment_Setup!$J$2:$J$100,MATCH($A86,Experiment_Setup!$A$2:$A$100,0)),"")="Retained CR",T86,S86))</f>
        <v/>
      </c>
      <c r="V86" s="22" t="str">
        <f t="shared" si="33"/>
        <v/>
      </c>
      <c r="W86" s="22" t="str">
        <f t="shared" si="34"/>
        <v/>
      </c>
      <c r="X86" s="21" t="str">
        <f>IF(OR($B86="",$B86=$O86),"",IF(IFERROR(INDEX(Experiment_Setup!$J$2:$J$100,MATCH($A86,Experiment_Setup!$A$2:$A$100,0)),"")="Retained CR",1-W86,1-V86))</f>
        <v/>
      </c>
      <c r="Y86" s="18" t="str">
        <f>IF($X86="","",IF(X86&gt;=Controls!$B$5,"Yes","No"))</f>
        <v/>
      </c>
      <c r="Z86" s="18" t="str">
        <f>IF($B86="","",IF($B86=$O86,"Control",IF(G86&lt;Controls!$B$7,"Needs More Data",IF(AND(Y86="Yes",U86&gt;0),"Beat Control",IF(AND(Y86="Yes",U86&lt;0),"Worse than Control","Needs More Data")))))</f>
        <v/>
      </c>
      <c r="AA86" s="18" t="str">
        <f t="shared" si="35"/>
        <v/>
      </c>
    </row>
    <row r="87" spans="1:27" ht="15" customHeight="1" x14ac:dyDescent="0.25">
      <c r="A87" s="12"/>
      <c r="B87" s="12"/>
      <c r="C87" s="18" t="str">
        <f>IF($B87="","",IFERROR(INDEX(Asset_Variants!$C$2:$C$200,MATCH($B87,Asset_Variants!$A$2:$A$200,0)),""))</f>
        <v/>
      </c>
      <c r="D87" s="18" t="str">
        <f>IF($A87="","",IFERROR(INDEX(Experiment_Setup!$F$2:$F$100,MATCH($A87,Experiment_Setup!$A$2:$A$100,0)),""))</f>
        <v/>
      </c>
      <c r="E87" s="18" t="str">
        <f>IF($A87="","",IFERROR(INDEX(Experiment_Setup!$G$2:$G$100,MATCH($A87,Experiment_Setup!$A$2:$A$100,0)),""))</f>
        <v/>
      </c>
      <c r="F87" s="18" t="str">
        <f>IF($B87="","",IFERROR(INDEX(Asset_Variants!$E$2:$E$200,MATCH($B87,Asset_Variants!$A$2:$A$200,0)),""))</f>
        <v/>
      </c>
      <c r="G87" s="18" t="str">
        <f>IF($B87="","",SUMIFS(Daily_Data!$H$2:$H$500,Daily_Data!$B$2:$B$500,$A87,Daily_Data!$C$2:$C$500,$B87))</f>
        <v/>
      </c>
      <c r="H87" s="18" t="str">
        <f>IF($B87="","",SUMIFS(Daily_Data!$I$2:$I$500,Daily_Data!$B$2:$B$500,$A87,Daily_Data!$C$2:$C$500,$B87))</f>
        <v/>
      </c>
      <c r="I87" s="18" t="str">
        <f>IF($B87="","",SUMIFS(Daily_Data!$J$2:$J$500,Daily_Data!$B$2:$B$500,$A87,Daily_Data!$C$2:$C$500,$B87))</f>
        <v/>
      </c>
      <c r="J87" s="18" t="str">
        <f>IF($B87="","",SUMIFS(Daily_Data!$K$2:$K$500,Daily_Data!$B$2:$B$500,$A87,Daily_Data!$C$2:$C$500,$B87))</f>
        <v/>
      </c>
      <c r="K87" s="21" t="str">
        <f t="shared" si="24"/>
        <v/>
      </c>
      <c r="L87" s="21" t="str">
        <f t="shared" si="25"/>
        <v/>
      </c>
      <c r="M87" s="21" t="str">
        <f t="shared" si="26"/>
        <v/>
      </c>
      <c r="N87" s="21" t="str">
        <f t="shared" si="27"/>
        <v/>
      </c>
      <c r="O87" s="18" t="str">
        <f>IF($A87="","",IFERROR(INDEX(Experiment_Setup!$L$2:$L$100,MATCH($A87,Experiment_Setup!$A$2:$A$100,0)),""))</f>
        <v/>
      </c>
      <c r="P87" s="18" t="str">
        <f t="shared" si="28"/>
        <v/>
      </c>
      <c r="Q87" s="21" t="str">
        <f t="shared" si="29"/>
        <v/>
      </c>
      <c r="R87" s="21" t="str">
        <f t="shared" si="30"/>
        <v/>
      </c>
      <c r="S87" s="21" t="str">
        <f t="shared" si="31"/>
        <v/>
      </c>
      <c r="T87" s="21" t="str">
        <f t="shared" si="32"/>
        <v/>
      </c>
      <c r="U87" s="21" t="str">
        <f>IF($A87="","",IF(IFERROR(INDEX(Experiment_Setup!$J$2:$J$100,MATCH($A87,Experiment_Setup!$A$2:$A$100,0)),"")="Retained CR",T87,S87))</f>
        <v/>
      </c>
      <c r="V87" s="22" t="str">
        <f t="shared" si="33"/>
        <v/>
      </c>
      <c r="W87" s="22" t="str">
        <f t="shared" si="34"/>
        <v/>
      </c>
      <c r="X87" s="21" t="str">
        <f>IF(OR($B87="",$B87=$O87),"",IF(IFERROR(INDEX(Experiment_Setup!$J$2:$J$100,MATCH($A87,Experiment_Setup!$A$2:$A$100,0)),"")="Retained CR",1-W87,1-V87))</f>
        <v/>
      </c>
      <c r="Y87" s="18" t="str">
        <f>IF($X87="","",IF(X87&gt;=Controls!$B$5,"Yes","No"))</f>
        <v/>
      </c>
      <c r="Z87" s="18" t="str">
        <f>IF($B87="","",IF($B87=$O87,"Control",IF(G87&lt;Controls!$B$7,"Needs More Data",IF(AND(Y87="Yes",U87&gt;0),"Beat Control",IF(AND(Y87="Yes",U87&lt;0),"Worse than Control","Needs More Data")))))</f>
        <v/>
      </c>
      <c r="AA87" s="18" t="str">
        <f t="shared" si="35"/>
        <v/>
      </c>
    </row>
    <row r="88" spans="1:27" ht="15" customHeight="1" x14ac:dyDescent="0.25">
      <c r="A88" s="12"/>
      <c r="B88" s="12"/>
      <c r="C88" s="18" t="str">
        <f>IF($B88="","",IFERROR(INDEX(Asset_Variants!$C$2:$C$200,MATCH($B88,Asset_Variants!$A$2:$A$200,0)),""))</f>
        <v/>
      </c>
      <c r="D88" s="18" t="str">
        <f>IF($A88="","",IFERROR(INDEX(Experiment_Setup!$F$2:$F$100,MATCH($A88,Experiment_Setup!$A$2:$A$100,0)),""))</f>
        <v/>
      </c>
      <c r="E88" s="18" t="str">
        <f>IF($A88="","",IFERROR(INDEX(Experiment_Setup!$G$2:$G$100,MATCH($A88,Experiment_Setup!$A$2:$A$100,0)),""))</f>
        <v/>
      </c>
      <c r="F88" s="18" t="str">
        <f>IF($B88="","",IFERROR(INDEX(Asset_Variants!$E$2:$E$200,MATCH($B88,Asset_Variants!$A$2:$A$200,0)),""))</f>
        <v/>
      </c>
      <c r="G88" s="18" t="str">
        <f>IF($B88="","",SUMIFS(Daily_Data!$H$2:$H$500,Daily_Data!$B$2:$B$500,$A88,Daily_Data!$C$2:$C$500,$B88))</f>
        <v/>
      </c>
      <c r="H88" s="18" t="str">
        <f>IF($B88="","",SUMIFS(Daily_Data!$I$2:$I$500,Daily_Data!$B$2:$B$500,$A88,Daily_Data!$C$2:$C$500,$B88))</f>
        <v/>
      </c>
      <c r="I88" s="18" t="str">
        <f>IF($B88="","",SUMIFS(Daily_Data!$J$2:$J$500,Daily_Data!$B$2:$B$500,$A88,Daily_Data!$C$2:$C$500,$B88))</f>
        <v/>
      </c>
      <c r="J88" s="18" t="str">
        <f>IF($B88="","",SUMIFS(Daily_Data!$K$2:$K$500,Daily_Data!$B$2:$B$500,$A88,Daily_Data!$C$2:$C$500,$B88))</f>
        <v/>
      </c>
      <c r="K88" s="21" t="str">
        <f t="shared" si="24"/>
        <v/>
      </c>
      <c r="L88" s="21" t="str">
        <f t="shared" si="25"/>
        <v/>
      </c>
      <c r="M88" s="21" t="str">
        <f t="shared" si="26"/>
        <v/>
      </c>
      <c r="N88" s="21" t="str">
        <f t="shared" si="27"/>
        <v/>
      </c>
      <c r="O88" s="18" t="str">
        <f>IF($A88="","",IFERROR(INDEX(Experiment_Setup!$L$2:$L$100,MATCH($A88,Experiment_Setup!$A$2:$A$100,0)),""))</f>
        <v/>
      </c>
      <c r="P88" s="18" t="str">
        <f t="shared" si="28"/>
        <v/>
      </c>
      <c r="Q88" s="21" t="str">
        <f t="shared" si="29"/>
        <v/>
      </c>
      <c r="R88" s="21" t="str">
        <f t="shared" si="30"/>
        <v/>
      </c>
      <c r="S88" s="21" t="str">
        <f t="shared" si="31"/>
        <v/>
      </c>
      <c r="T88" s="21" t="str">
        <f t="shared" si="32"/>
        <v/>
      </c>
      <c r="U88" s="21" t="str">
        <f>IF($A88="","",IF(IFERROR(INDEX(Experiment_Setup!$J$2:$J$100,MATCH($A88,Experiment_Setup!$A$2:$A$100,0)),"")="Retained CR",T88,S88))</f>
        <v/>
      </c>
      <c r="V88" s="22" t="str">
        <f t="shared" si="33"/>
        <v/>
      </c>
      <c r="W88" s="22" t="str">
        <f t="shared" si="34"/>
        <v/>
      </c>
      <c r="X88" s="21" t="str">
        <f>IF(OR($B88="",$B88=$O88),"",IF(IFERROR(INDEX(Experiment_Setup!$J$2:$J$100,MATCH($A88,Experiment_Setup!$A$2:$A$100,0)),"")="Retained CR",1-W88,1-V88))</f>
        <v/>
      </c>
      <c r="Y88" s="18" t="str">
        <f>IF($X88="","",IF(X88&gt;=Controls!$B$5,"Yes","No"))</f>
        <v/>
      </c>
      <c r="Z88" s="18" t="str">
        <f>IF($B88="","",IF($B88=$O88,"Control",IF(G88&lt;Controls!$B$7,"Needs More Data",IF(AND(Y88="Yes",U88&gt;0),"Beat Control",IF(AND(Y88="Yes",U88&lt;0),"Worse than Control","Needs More Data")))))</f>
        <v/>
      </c>
      <c r="AA88" s="18" t="str">
        <f t="shared" si="35"/>
        <v/>
      </c>
    </row>
    <row r="89" spans="1:27" ht="15" customHeight="1" x14ac:dyDescent="0.25">
      <c r="A89" s="12"/>
      <c r="B89" s="12"/>
      <c r="C89" s="18" t="str">
        <f>IF($B89="","",IFERROR(INDEX(Asset_Variants!$C$2:$C$200,MATCH($B89,Asset_Variants!$A$2:$A$200,0)),""))</f>
        <v/>
      </c>
      <c r="D89" s="18" t="str">
        <f>IF($A89="","",IFERROR(INDEX(Experiment_Setup!$F$2:$F$100,MATCH($A89,Experiment_Setup!$A$2:$A$100,0)),""))</f>
        <v/>
      </c>
      <c r="E89" s="18" t="str">
        <f>IF($A89="","",IFERROR(INDEX(Experiment_Setup!$G$2:$G$100,MATCH($A89,Experiment_Setup!$A$2:$A$100,0)),""))</f>
        <v/>
      </c>
      <c r="F89" s="18" t="str">
        <f>IF($B89="","",IFERROR(INDEX(Asset_Variants!$E$2:$E$200,MATCH($B89,Asset_Variants!$A$2:$A$200,0)),""))</f>
        <v/>
      </c>
      <c r="G89" s="18" t="str">
        <f>IF($B89="","",SUMIFS(Daily_Data!$H$2:$H$500,Daily_Data!$B$2:$B$500,$A89,Daily_Data!$C$2:$C$500,$B89))</f>
        <v/>
      </c>
      <c r="H89" s="18" t="str">
        <f>IF($B89="","",SUMIFS(Daily_Data!$I$2:$I$500,Daily_Data!$B$2:$B$500,$A89,Daily_Data!$C$2:$C$500,$B89))</f>
        <v/>
      </c>
      <c r="I89" s="18" t="str">
        <f>IF($B89="","",SUMIFS(Daily_Data!$J$2:$J$500,Daily_Data!$B$2:$B$500,$A89,Daily_Data!$C$2:$C$500,$B89))</f>
        <v/>
      </c>
      <c r="J89" s="18" t="str">
        <f>IF($B89="","",SUMIFS(Daily_Data!$K$2:$K$500,Daily_Data!$B$2:$B$500,$A89,Daily_Data!$C$2:$C$500,$B89))</f>
        <v/>
      </c>
      <c r="K89" s="21" t="str">
        <f t="shared" si="24"/>
        <v/>
      </c>
      <c r="L89" s="21" t="str">
        <f t="shared" si="25"/>
        <v/>
      </c>
      <c r="M89" s="21" t="str">
        <f t="shared" si="26"/>
        <v/>
      </c>
      <c r="N89" s="21" t="str">
        <f t="shared" si="27"/>
        <v/>
      </c>
      <c r="O89" s="18" t="str">
        <f>IF($A89="","",IFERROR(INDEX(Experiment_Setup!$L$2:$L$100,MATCH($A89,Experiment_Setup!$A$2:$A$100,0)),""))</f>
        <v/>
      </c>
      <c r="P89" s="18" t="str">
        <f t="shared" si="28"/>
        <v/>
      </c>
      <c r="Q89" s="21" t="str">
        <f t="shared" si="29"/>
        <v/>
      </c>
      <c r="R89" s="21" t="str">
        <f t="shared" si="30"/>
        <v/>
      </c>
      <c r="S89" s="21" t="str">
        <f t="shared" si="31"/>
        <v/>
      </c>
      <c r="T89" s="21" t="str">
        <f t="shared" si="32"/>
        <v/>
      </c>
      <c r="U89" s="21" t="str">
        <f>IF($A89="","",IF(IFERROR(INDEX(Experiment_Setup!$J$2:$J$100,MATCH($A89,Experiment_Setup!$A$2:$A$100,0)),"")="Retained CR",T89,S89))</f>
        <v/>
      </c>
      <c r="V89" s="22" t="str">
        <f t="shared" si="33"/>
        <v/>
      </c>
      <c r="W89" s="22" t="str">
        <f t="shared" si="34"/>
        <v/>
      </c>
      <c r="X89" s="21" t="str">
        <f>IF(OR($B89="",$B89=$O89),"",IF(IFERROR(INDEX(Experiment_Setup!$J$2:$J$100,MATCH($A89,Experiment_Setup!$A$2:$A$100,0)),"")="Retained CR",1-W89,1-V89))</f>
        <v/>
      </c>
      <c r="Y89" s="18" t="str">
        <f>IF($X89="","",IF(X89&gt;=Controls!$B$5,"Yes","No"))</f>
        <v/>
      </c>
      <c r="Z89" s="18" t="str">
        <f>IF($B89="","",IF($B89=$O89,"Control",IF(G89&lt;Controls!$B$7,"Needs More Data",IF(AND(Y89="Yes",U89&gt;0),"Beat Control",IF(AND(Y89="Yes",U89&lt;0),"Worse than Control","Needs More Data")))))</f>
        <v/>
      </c>
      <c r="AA89" s="18" t="str">
        <f t="shared" si="35"/>
        <v/>
      </c>
    </row>
    <row r="90" spans="1:27" ht="15" customHeight="1" x14ac:dyDescent="0.25">
      <c r="A90" s="12"/>
      <c r="B90" s="12"/>
      <c r="C90" s="18" t="str">
        <f>IF($B90="","",IFERROR(INDEX(Asset_Variants!$C$2:$C$200,MATCH($B90,Asset_Variants!$A$2:$A$200,0)),""))</f>
        <v/>
      </c>
      <c r="D90" s="18" t="str">
        <f>IF($A90="","",IFERROR(INDEX(Experiment_Setup!$F$2:$F$100,MATCH($A90,Experiment_Setup!$A$2:$A$100,0)),""))</f>
        <v/>
      </c>
      <c r="E90" s="18" t="str">
        <f>IF($A90="","",IFERROR(INDEX(Experiment_Setup!$G$2:$G$100,MATCH($A90,Experiment_Setup!$A$2:$A$100,0)),""))</f>
        <v/>
      </c>
      <c r="F90" s="18" t="str">
        <f>IF($B90="","",IFERROR(INDEX(Asset_Variants!$E$2:$E$200,MATCH($B90,Asset_Variants!$A$2:$A$200,0)),""))</f>
        <v/>
      </c>
      <c r="G90" s="18" t="str">
        <f>IF($B90="","",SUMIFS(Daily_Data!$H$2:$H$500,Daily_Data!$B$2:$B$500,$A90,Daily_Data!$C$2:$C$500,$B90))</f>
        <v/>
      </c>
      <c r="H90" s="18" t="str">
        <f>IF($B90="","",SUMIFS(Daily_Data!$I$2:$I$500,Daily_Data!$B$2:$B$500,$A90,Daily_Data!$C$2:$C$500,$B90))</f>
        <v/>
      </c>
      <c r="I90" s="18" t="str">
        <f>IF($B90="","",SUMIFS(Daily_Data!$J$2:$J$500,Daily_Data!$B$2:$B$500,$A90,Daily_Data!$C$2:$C$500,$B90))</f>
        <v/>
      </c>
      <c r="J90" s="18" t="str">
        <f>IF($B90="","",SUMIFS(Daily_Data!$K$2:$K$500,Daily_Data!$B$2:$B$500,$A90,Daily_Data!$C$2:$C$500,$B90))</f>
        <v/>
      </c>
      <c r="K90" s="21" t="str">
        <f t="shared" si="24"/>
        <v/>
      </c>
      <c r="L90" s="21" t="str">
        <f t="shared" si="25"/>
        <v/>
      </c>
      <c r="M90" s="21" t="str">
        <f t="shared" si="26"/>
        <v/>
      </c>
      <c r="N90" s="21" t="str">
        <f t="shared" si="27"/>
        <v/>
      </c>
      <c r="O90" s="18" t="str">
        <f>IF($A90="","",IFERROR(INDEX(Experiment_Setup!$L$2:$L$100,MATCH($A90,Experiment_Setup!$A$2:$A$100,0)),""))</f>
        <v/>
      </c>
      <c r="P90" s="18" t="str">
        <f t="shared" si="28"/>
        <v/>
      </c>
      <c r="Q90" s="21" t="str">
        <f t="shared" si="29"/>
        <v/>
      </c>
      <c r="R90" s="21" t="str">
        <f t="shared" si="30"/>
        <v/>
      </c>
      <c r="S90" s="21" t="str">
        <f t="shared" si="31"/>
        <v/>
      </c>
      <c r="T90" s="21" t="str">
        <f t="shared" si="32"/>
        <v/>
      </c>
      <c r="U90" s="21" t="str">
        <f>IF($A90="","",IF(IFERROR(INDEX(Experiment_Setup!$J$2:$J$100,MATCH($A90,Experiment_Setup!$A$2:$A$100,0)),"")="Retained CR",T90,S90))</f>
        <v/>
      </c>
      <c r="V90" s="22" t="str">
        <f t="shared" si="33"/>
        <v/>
      </c>
      <c r="W90" s="22" t="str">
        <f t="shared" si="34"/>
        <v/>
      </c>
      <c r="X90" s="21" t="str">
        <f>IF(OR($B90="",$B90=$O90),"",IF(IFERROR(INDEX(Experiment_Setup!$J$2:$J$100,MATCH($A90,Experiment_Setup!$A$2:$A$100,0)),"")="Retained CR",1-W90,1-V90))</f>
        <v/>
      </c>
      <c r="Y90" s="18" t="str">
        <f>IF($X90="","",IF(X90&gt;=Controls!$B$5,"Yes","No"))</f>
        <v/>
      </c>
      <c r="Z90" s="18" t="str">
        <f>IF($B90="","",IF($B90=$O90,"Control",IF(G90&lt;Controls!$B$7,"Needs More Data",IF(AND(Y90="Yes",U90&gt;0),"Beat Control",IF(AND(Y90="Yes",U90&lt;0),"Worse than Control","Needs More Data")))))</f>
        <v/>
      </c>
      <c r="AA90" s="18" t="str">
        <f t="shared" si="35"/>
        <v/>
      </c>
    </row>
    <row r="91" spans="1:27" ht="15" customHeight="1" x14ac:dyDescent="0.25">
      <c r="A91" s="12"/>
      <c r="B91" s="12"/>
      <c r="C91" s="18" t="str">
        <f>IF($B91="","",IFERROR(INDEX(Asset_Variants!$C$2:$C$200,MATCH($B91,Asset_Variants!$A$2:$A$200,0)),""))</f>
        <v/>
      </c>
      <c r="D91" s="18" t="str">
        <f>IF($A91="","",IFERROR(INDEX(Experiment_Setup!$F$2:$F$100,MATCH($A91,Experiment_Setup!$A$2:$A$100,0)),""))</f>
        <v/>
      </c>
      <c r="E91" s="18" t="str">
        <f>IF($A91="","",IFERROR(INDEX(Experiment_Setup!$G$2:$G$100,MATCH($A91,Experiment_Setup!$A$2:$A$100,0)),""))</f>
        <v/>
      </c>
      <c r="F91" s="18" t="str">
        <f>IF($B91="","",IFERROR(INDEX(Asset_Variants!$E$2:$E$200,MATCH($B91,Asset_Variants!$A$2:$A$200,0)),""))</f>
        <v/>
      </c>
      <c r="G91" s="18" t="str">
        <f>IF($B91="","",SUMIFS(Daily_Data!$H$2:$H$500,Daily_Data!$B$2:$B$500,$A91,Daily_Data!$C$2:$C$500,$B91))</f>
        <v/>
      </c>
      <c r="H91" s="18" t="str">
        <f>IF($B91="","",SUMIFS(Daily_Data!$I$2:$I$500,Daily_Data!$B$2:$B$500,$A91,Daily_Data!$C$2:$C$500,$B91))</f>
        <v/>
      </c>
      <c r="I91" s="18" t="str">
        <f>IF($B91="","",SUMIFS(Daily_Data!$J$2:$J$500,Daily_Data!$B$2:$B$500,$A91,Daily_Data!$C$2:$C$500,$B91))</f>
        <v/>
      </c>
      <c r="J91" s="18" t="str">
        <f>IF($B91="","",SUMIFS(Daily_Data!$K$2:$K$500,Daily_Data!$B$2:$B$500,$A91,Daily_Data!$C$2:$C$500,$B91))</f>
        <v/>
      </c>
      <c r="K91" s="21" t="str">
        <f t="shared" si="24"/>
        <v/>
      </c>
      <c r="L91" s="21" t="str">
        <f t="shared" si="25"/>
        <v/>
      </c>
      <c r="M91" s="21" t="str">
        <f t="shared" si="26"/>
        <v/>
      </c>
      <c r="N91" s="21" t="str">
        <f t="shared" si="27"/>
        <v/>
      </c>
      <c r="O91" s="18" t="str">
        <f>IF($A91="","",IFERROR(INDEX(Experiment_Setup!$L$2:$L$100,MATCH($A91,Experiment_Setup!$A$2:$A$100,0)),""))</f>
        <v/>
      </c>
      <c r="P91" s="18" t="str">
        <f t="shared" si="28"/>
        <v/>
      </c>
      <c r="Q91" s="21" t="str">
        <f t="shared" si="29"/>
        <v/>
      </c>
      <c r="R91" s="21" t="str">
        <f t="shared" si="30"/>
        <v/>
      </c>
      <c r="S91" s="21" t="str">
        <f t="shared" si="31"/>
        <v/>
      </c>
      <c r="T91" s="21" t="str">
        <f t="shared" si="32"/>
        <v/>
      </c>
      <c r="U91" s="21" t="str">
        <f>IF($A91="","",IF(IFERROR(INDEX(Experiment_Setup!$J$2:$J$100,MATCH($A91,Experiment_Setup!$A$2:$A$100,0)),"")="Retained CR",T91,S91))</f>
        <v/>
      </c>
      <c r="V91" s="22" t="str">
        <f t="shared" si="33"/>
        <v/>
      </c>
      <c r="W91" s="22" t="str">
        <f t="shared" si="34"/>
        <v/>
      </c>
      <c r="X91" s="21" t="str">
        <f>IF(OR($B91="",$B91=$O91),"",IF(IFERROR(INDEX(Experiment_Setup!$J$2:$J$100,MATCH($A91,Experiment_Setup!$A$2:$A$100,0)),"")="Retained CR",1-W91,1-V91))</f>
        <v/>
      </c>
      <c r="Y91" s="18" t="str">
        <f>IF($X91="","",IF(X91&gt;=Controls!$B$5,"Yes","No"))</f>
        <v/>
      </c>
      <c r="Z91" s="18" t="str">
        <f>IF($B91="","",IF($B91=$O91,"Control",IF(G91&lt;Controls!$B$7,"Needs More Data",IF(AND(Y91="Yes",U91&gt;0),"Beat Control",IF(AND(Y91="Yes",U91&lt;0),"Worse than Control","Needs More Data")))))</f>
        <v/>
      </c>
      <c r="AA91" s="18" t="str">
        <f t="shared" si="35"/>
        <v/>
      </c>
    </row>
    <row r="92" spans="1:27" ht="15" customHeight="1" x14ac:dyDescent="0.25">
      <c r="A92" s="12"/>
      <c r="B92" s="12"/>
      <c r="C92" s="18" t="str">
        <f>IF($B92="","",IFERROR(INDEX(Asset_Variants!$C$2:$C$200,MATCH($B92,Asset_Variants!$A$2:$A$200,0)),""))</f>
        <v/>
      </c>
      <c r="D92" s="18" t="str">
        <f>IF($A92="","",IFERROR(INDEX(Experiment_Setup!$F$2:$F$100,MATCH($A92,Experiment_Setup!$A$2:$A$100,0)),""))</f>
        <v/>
      </c>
      <c r="E92" s="18" t="str">
        <f>IF($A92="","",IFERROR(INDEX(Experiment_Setup!$G$2:$G$100,MATCH($A92,Experiment_Setup!$A$2:$A$100,0)),""))</f>
        <v/>
      </c>
      <c r="F92" s="18" t="str">
        <f>IF($B92="","",IFERROR(INDEX(Asset_Variants!$E$2:$E$200,MATCH($B92,Asset_Variants!$A$2:$A$200,0)),""))</f>
        <v/>
      </c>
      <c r="G92" s="18" t="str">
        <f>IF($B92="","",SUMIFS(Daily_Data!$H$2:$H$500,Daily_Data!$B$2:$B$500,$A92,Daily_Data!$C$2:$C$500,$B92))</f>
        <v/>
      </c>
      <c r="H92" s="18" t="str">
        <f>IF($B92="","",SUMIFS(Daily_Data!$I$2:$I$500,Daily_Data!$B$2:$B$500,$A92,Daily_Data!$C$2:$C$500,$B92))</f>
        <v/>
      </c>
      <c r="I92" s="18" t="str">
        <f>IF($B92="","",SUMIFS(Daily_Data!$J$2:$J$500,Daily_Data!$B$2:$B$500,$A92,Daily_Data!$C$2:$C$500,$B92))</f>
        <v/>
      </c>
      <c r="J92" s="18" t="str">
        <f>IF($B92="","",SUMIFS(Daily_Data!$K$2:$K$500,Daily_Data!$B$2:$B$500,$A92,Daily_Data!$C$2:$C$500,$B92))</f>
        <v/>
      </c>
      <c r="K92" s="21" t="str">
        <f t="shared" si="24"/>
        <v/>
      </c>
      <c r="L92" s="21" t="str">
        <f t="shared" si="25"/>
        <v/>
      </c>
      <c r="M92" s="21" t="str">
        <f t="shared" si="26"/>
        <v/>
      </c>
      <c r="N92" s="21" t="str">
        <f t="shared" si="27"/>
        <v/>
      </c>
      <c r="O92" s="18" t="str">
        <f>IF($A92="","",IFERROR(INDEX(Experiment_Setup!$L$2:$L$100,MATCH($A92,Experiment_Setup!$A$2:$A$100,0)),""))</f>
        <v/>
      </c>
      <c r="P92" s="18" t="str">
        <f t="shared" si="28"/>
        <v/>
      </c>
      <c r="Q92" s="21" t="str">
        <f t="shared" si="29"/>
        <v/>
      </c>
      <c r="R92" s="21" t="str">
        <f t="shared" si="30"/>
        <v/>
      </c>
      <c r="S92" s="21" t="str">
        <f t="shared" si="31"/>
        <v/>
      </c>
      <c r="T92" s="21" t="str">
        <f t="shared" si="32"/>
        <v/>
      </c>
      <c r="U92" s="21" t="str">
        <f>IF($A92="","",IF(IFERROR(INDEX(Experiment_Setup!$J$2:$J$100,MATCH($A92,Experiment_Setup!$A$2:$A$100,0)),"")="Retained CR",T92,S92))</f>
        <v/>
      </c>
      <c r="V92" s="22" t="str">
        <f t="shared" si="33"/>
        <v/>
      </c>
      <c r="W92" s="22" t="str">
        <f t="shared" si="34"/>
        <v/>
      </c>
      <c r="X92" s="21" t="str">
        <f>IF(OR($B92="",$B92=$O92),"",IF(IFERROR(INDEX(Experiment_Setup!$J$2:$J$100,MATCH($A92,Experiment_Setup!$A$2:$A$100,0)),"")="Retained CR",1-W92,1-V92))</f>
        <v/>
      </c>
      <c r="Y92" s="18" t="str">
        <f>IF($X92="","",IF(X92&gt;=Controls!$B$5,"Yes","No"))</f>
        <v/>
      </c>
      <c r="Z92" s="18" t="str">
        <f>IF($B92="","",IF($B92=$O92,"Control",IF(G92&lt;Controls!$B$7,"Needs More Data",IF(AND(Y92="Yes",U92&gt;0),"Beat Control",IF(AND(Y92="Yes",U92&lt;0),"Worse than Control","Needs More Data")))))</f>
        <v/>
      </c>
      <c r="AA92" s="18" t="str">
        <f t="shared" si="35"/>
        <v/>
      </c>
    </row>
    <row r="93" spans="1:27" ht="15" customHeight="1" x14ac:dyDescent="0.25">
      <c r="A93" s="12"/>
      <c r="B93" s="12"/>
      <c r="C93" s="18" t="str">
        <f>IF($B93="","",IFERROR(INDEX(Asset_Variants!$C$2:$C$200,MATCH($B93,Asset_Variants!$A$2:$A$200,0)),""))</f>
        <v/>
      </c>
      <c r="D93" s="18" t="str">
        <f>IF($A93="","",IFERROR(INDEX(Experiment_Setup!$F$2:$F$100,MATCH($A93,Experiment_Setup!$A$2:$A$100,0)),""))</f>
        <v/>
      </c>
      <c r="E93" s="18" t="str">
        <f>IF($A93="","",IFERROR(INDEX(Experiment_Setup!$G$2:$G$100,MATCH($A93,Experiment_Setup!$A$2:$A$100,0)),""))</f>
        <v/>
      </c>
      <c r="F93" s="18" t="str">
        <f>IF($B93="","",IFERROR(INDEX(Asset_Variants!$E$2:$E$200,MATCH($B93,Asset_Variants!$A$2:$A$200,0)),""))</f>
        <v/>
      </c>
      <c r="G93" s="18" t="str">
        <f>IF($B93="","",SUMIFS(Daily_Data!$H$2:$H$500,Daily_Data!$B$2:$B$500,$A93,Daily_Data!$C$2:$C$500,$B93))</f>
        <v/>
      </c>
      <c r="H93" s="18" t="str">
        <f>IF($B93="","",SUMIFS(Daily_Data!$I$2:$I$500,Daily_Data!$B$2:$B$500,$A93,Daily_Data!$C$2:$C$500,$B93))</f>
        <v/>
      </c>
      <c r="I93" s="18" t="str">
        <f>IF($B93="","",SUMIFS(Daily_Data!$J$2:$J$500,Daily_Data!$B$2:$B$500,$A93,Daily_Data!$C$2:$C$500,$B93))</f>
        <v/>
      </c>
      <c r="J93" s="18" t="str">
        <f>IF($B93="","",SUMIFS(Daily_Data!$K$2:$K$500,Daily_Data!$B$2:$B$500,$A93,Daily_Data!$C$2:$C$500,$B93))</f>
        <v/>
      </c>
      <c r="K93" s="21" t="str">
        <f t="shared" si="24"/>
        <v/>
      </c>
      <c r="L93" s="21" t="str">
        <f t="shared" si="25"/>
        <v/>
      </c>
      <c r="M93" s="21" t="str">
        <f t="shared" si="26"/>
        <v/>
      </c>
      <c r="N93" s="21" t="str">
        <f t="shared" si="27"/>
        <v/>
      </c>
      <c r="O93" s="18" t="str">
        <f>IF($A93="","",IFERROR(INDEX(Experiment_Setup!$L$2:$L$100,MATCH($A93,Experiment_Setup!$A$2:$A$100,0)),""))</f>
        <v/>
      </c>
      <c r="P93" s="18" t="str">
        <f t="shared" si="28"/>
        <v/>
      </c>
      <c r="Q93" s="21" t="str">
        <f t="shared" si="29"/>
        <v/>
      </c>
      <c r="R93" s="21" t="str">
        <f t="shared" si="30"/>
        <v/>
      </c>
      <c r="S93" s="21" t="str">
        <f t="shared" si="31"/>
        <v/>
      </c>
      <c r="T93" s="21" t="str">
        <f t="shared" si="32"/>
        <v/>
      </c>
      <c r="U93" s="21" t="str">
        <f>IF($A93="","",IF(IFERROR(INDEX(Experiment_Setup!$J$2:$J$100,MATCH($A93,Experiment_Setup!$A$2:$A$100,0)),"")="Retained CR",T93,S93))</f>
        <v/>
      </c>
      <c r="V93" s="22" t="str">
        <f t="shared" si="33"/>
        <v/>
      </c>
      <c r="W93" s="22" t="str">
        <f t="shared" si="34"/>
        <v/>
      </c>
      <c r="X93" s="21" t="str">
        <f>IF(OR($B93="",$B93=$O93),"",IF(IFERROR(INDEX(Experiment_Setup!$J$2:$J$100,MATCH($A93,Experiment_Setup!$A$2:$A$100,0)),"")="Retained CR",1-W93,1-V93))</f>
        <v/>
      </c>
      <c r="Y93" s="18" t="str">
        <f>IF($X93="","",IF(X93&gt;=Controls!$B$5,"Yes","No"))</f>
        <v/>
      </c>
      <c r="Z93" s="18" t="str">
        <f>IF($B93="","",IF($B93=$O93,"Control",IF(G93&lt;Controls!$B$7,"Needs More Data",IF(AND(Y93="Yes",U93&gt;0),"Beat Control",IF(AND(Y93="Yes",U93&lt;0),"Worse than Control","Needs More Data")))))</f>
        <v/>
      </c>
      <c r="AA93" s="18" t="str">
        <f t="shared" si="35"/>
        <v/>
      </c>
    </row>
    <row r="94" spans="1:27" ht="15" customHeight="1" x14ac:dyDescent="0.25">
      <c r="A94" s="12"/>
      <c r="B94" s="12"/>
      <c r="C94" s="18" t="str">
        <f>IF($B94="","",IFERROR(INDEX(Asset_Variants!$C$2:$C$200,MATCH($B94,Asset_Variants!$A$2:$A$200,0)),""))</f>
        <v/>
      </c>
      <c r="D94" s="18" t="str">
        <f>IF($A94="","",IFERROR(INDEX(Experiment_Setup!$F$2:$F$100,MATCH($A94,Experiment_Setup!$A$2:$A$100,0)),""))</f>
        <v/>
      </c>
      <c r="E94" s="18" t="str">
        <f>IF($A94="","",IFERROR(INDEX(Experiment_Setup!$G$2:$G$100,MATCH($A94,Experiment_Setup!$A$2:$A$100,0)),""))</f>
        <v/>
      </c>
      <c r="F94" s="18" t="str">
        <f>IF($B94="","",IFERROR(INDEX(Asset_Variants!$E$2:$E$200,MATCH($B94,Asset_Variants!$A$2:$A$200,0)),""))</f>
        <v/>
      </c>
      <c r="G94" s="18" t="str">
        <f>IF($B94="","",SUMIFS(Daily_Data!$H$2:$H$500,Daily_Data!$B$2:$B$500,$A94,Daily_Data!$C$2:$C$500,$B94))</f>
        <v/>
      </c>
      <c r="H94" s="18" t="str">
        <f>IF($B94="","",SUMIFS(Daily_Data!$I$2:$I$500,Daily_Data!$B$2:$B$500,$A94,Daily_Data!$C$2:$C$500,$B94))</f>
        <v/>
      </c>
      <c r="I94" s="18" t="str">
        <f>IF($B94="","",SUMIFS(Daily_Data!$J$2:$J$500,Daily_Data!$B$2:$B$500,$A94,Daily_Data!$C$2:$C$500,$B94))</f>
        <v/>
      </c>
      <c r="J94" s="18" t="str">
        <f>IF($B94="","",SUMIFS(Daily_Data!$K$2:$K$500,Daily_Data!$B$2:$B$500,$A94,Daily_Data!$C$2:$C$500,$B94))</f>
        <v/>
      </c>
      <c r="K94" s="21" t="str">
        <f t="shared" si="24"/>
        <v/>
      </c>
      <c r="L94" s="21" t="str">
        <f t="shared" si="25"/>
        <v/>
      </c>
      <c r="M94" s="21" t="str">
        <f t="shared" si="26"/>
        <v/>
      </c>
      <c r="N94" s="21" t="str">
        <f t="shared" si="27"/>
        <v/>
      </c>
      <c r="O94" s="18" t="str">
        <f>IF($A94="","",IFERROR(INDEX(Experiment_Setup!$L$2:$L$100,MATCH($A94,Experiment_Setup!$A$2:$A$100,0)),""))</f>
        <v/>
      </c>
      <c r="P94" s="18" t="str">
        <f t="shared" si="28"/>
        <v/>
      </c>
      <c r="Q94" s="21" t="str">
        <f t="shared" si="29"/>
        <v/>
      </c>
      <c r="R94" s="21" t="str">
        <f t="shared" si="30"/>
        <v/>
      </c>
      <c r="S94" s="21" t="str">
        <f t="shared" si="31"/>
        <v/>
      </c>
      <c r="T94" s="21" t="str">
        <f t="shared" si="32"/>
        <v/>
      </c>
      <c r="U94" s="21" t="str">
        <f>IF($A94="","",IF(IFERROR(INDEX(Experiment_Setup!$J$2:$J$100,MATCH($A94,Experiment_Setup!$A$2:$A$100,0)),"")="Retained CR",T94,S94))</f>
        <v/>
      </c>
      <c r="V94" s="22" t="str">
        <f t="shared" si="33"/>
        <v/>
      </c>
      <c r="W94" s="22" t="str">
        <f t="shared" si="34"/>
        <v/>
      </c>
      <c r="X94" s="21" t="str">
        <f>IF(OR($B94="",$B94=$O94),"",IF(IFERROR(INDEX(Experiment_Setup!$J$2:$J$100,MATCH($A94,Experiment_Setup!$A$2:$A$100,0)),"")="Retained CR",1-W94,1-V94))</f>
        <v/>
      </c>
      <c r="Y94" s="18" t="str">
        <f>IF($X94="","",IF(X94&gt;=Controls!$B$5,"Yes","No"))</f>
        <v/>
      </c>
      <c r="Z94" s="18" t="str">
        <f>IF($B94="","",IF($B94=$O94,"Control",IF(G94&lt;Controls!$B$7,"Needs More Data",IF(AND(Y94="Yes",U94&gt;0),"Beat Control",IF(AND(Y94="Yes",U94&lt;0),"Worse than Control","Needs More Data")))))</f>
        <v/>
      </c>
      <c r="AA94" s="18" t="str">
        <f t="shared" si="35"/>
        <v/>
      </c>
    </row>
    <row r="95" spans="1:27" ht="15" customHeight="1" x14ac:dyDescent="0.25">
      <c r="A95" s="12"/>
      <c r="B95" s="12"/>
      <c r="C95" s="18" t="str">
        <f>IF($B95="","",IFERROR(INDEX(Asset_Variants!$C$2:$C$200,MATCH($B95,Asset_Variants!$A$2:$A$200,0)),""))</f>
        <v/>
      </c>
      <c r="D95" s="18" t="str">
        <f>IF($A95="","",IFERROR(INDEX(Experiment_Setup!$F$2:$F$100,MATCH($A95,Experiment_Setup!$A$2:$A$100,0)),""))</f>
        <v/>
      </c>
      <c r="E95" s="18" t="str">
        <f>IF($A95="","",IFERROR(INDEX(Experiment_Setup!$G$2:$G$100,MATCH($A95,Experiment_Setup!$A$2:$A$100,0)),""))</f>
        <v/>
      </c>
      <c r="F95" s="18" t="str">
        <f>IF($B95="","",IFERROR(INDEX(Asset_Variants!$E$2:$E$200,MATCH($B95,Asset_Variants!$A$2:$A$200,0)),""))</f>
        <v/>
      </c>
      <c r="G95" s="18" t="str">
        <f>IF($B95="","",SUMIFS(Daily_Data!$H$2:$H$500,Daily_Data!$B$2:$B$500,$A95,Daily_Data!$C$2:$C$500,$B95))</f>
        <v/>
      </c>
      <c r="H95" s="18" t="str">
        <f>IF($B95="","",SUMIFS(Daily_Data!$I$2:$I$500,Daily_Data!$B$2:$B$500,$A95,Daily_Data!$C$2:$C$500,$B95))</f>
        <v/>
      </c>
      <c r="I95" s="18" t="str">
        <f>IF($B95="","",SUMIFS(Daily_Data!$J$2:$J$500,Daily_Data!$B$2:$B$500,$A95,Daily_Data!$C$2:$C$500,$B95))</f>
        <v/>
      </c>
      <c r="J95" s="18" t="str">
        <f>IF($B95="","",SUMIFS(Daily_Data!$K$2:$K$500,Daily_Data!$B$2:$B$500,$A95,Daily_Data!$C$2:$C$500,$B95))</f>
        <v/>
      </c>
      <c r="K95" s="21" t="str">
        <f t="shared" si="24"/>
        <v/>
      </c>
      <c r="L95" s="21" t="str">
        <f t="shared" si="25"/>
        <v/>
      </c>
      <c r="M95" s="21" t="str">
        <f t="shared" si="26"/>
        <v/>
      </c>
      <c r="N95" s="21" t="str">
        <f t="shared" si="27"/>
        <v/>
      </c>
      <c r="O95" s="18" t="str">
        <f>IF($A95="","",IFERROR(INDEX(Experiment_Setup!$L$2:$L$100,MATCH($A95,Experiment_Setup!$A$2:$A$100,0)),""))</f>
        <v/>
      </c>
      <c r="P95" s="18" t="str">
        <f t="shared" si="28"/>
        <v/>
      </c>
      <c r="Q95" s="21" t="str">
        <f t="shared" si="29"/>
        <v/>
      </c>
      <c r="R95" s="21" t="str">
        <f t="shared" si="30"/>
        <v/>
      </c>
      <c r="S95" s="21" t="str">
        <f t="shared" si="31"/>
        <v/>
      </c>
      <c r="T95" s="21" t="str">
        <f t="shared" si="32"/>
        <v/>
      </c>
      <c r="U95" s="21" t="str">
        <f>IF($A95="","",IF(IFERROR(INDEX(Experiment_Setup!$J$2:$J$100,MATCH($A95,Experiment_Setup!$A$2:$A$100,0)),"")="Retained CR",T95,S95))</f>
        <v/>
      </c>
      <c r="V95" s="22" t="str">
        <f t="shared" si="33"/>
        <v/>
      </c>
      <c r="W95" s="22" t="str">
        <f t="shared" si="34"/>
        <v/>
      </c>
      <c r="X95" s="21" t="str">
        <f>IF(OR($B95="",$B95=$O95),"",IF(IFERROR(INDEX(Experiment_Setup!$J$2:$J$100,MATCH($A95,Experiment_Setup!$A$2:$A$100,0)),"")="Retained CR",1-W95,1-V95))</f>
        <v/>
      </c>
      <c r="Y95" s="18" t="str">
        <f>IF($X95="","",IF(X95&gt;=Controls!$B$5,"Yes","No"))</f>
        <v/>
      </c>
      <c r="Z95" s="18" t="str">
        <f>IF($B95="","",IF($B95=$O95,"Control",IF(G95&lt;Controls!$B$7,"Needs More Data",IF(AND(Y95="Yes",U95&gt;0),"Beat Control",IF(AND(Y95="Yes",U95&lt;0),"Worse than Control","Needs More Data")))))</f>
        <v/>
      </c>
      <c r="AA95" s="18" t="str">
        <f t="shared" si="35"/>
        <v/>
      </c>
    </row>
    <row r="96" spans="1:27" ht="15" customHeight="1" x14ac:dyDescent="0.25">
      <c r="A96" s="12"/>
      <c r="B96" s="12"/>
      <c r="C96" s="18" t="str">
        <f>IF($B96="","",IFERROR(INDEX(Asset_Variants!$C$2:$C$200,MATCH($B96,Asset_Variants!$A$2:$A$200,0)),""))</f>
        <v/>
      </c>
      <c r="D96" s="18" t="str">
        <f>IF($A96="","",IFERROR(INDEX(Experiment_Setup!$F$2:$F$100,MATCH($A96,Experiment_Setup!$A$2:$A$100,0)),""))</f>
        <v/>
      </c>
      <c r="E96" s="18" t="str">
        <f>IF($A96="","",IFERROR(INDEX(Experiment_Setup!$G$2:$G$100,MATCH($A96,Experiment_Setup!$A$2:$A$100,0)),""))</f>
        <v/>
      </c>
      <c r="F96" s="18" t="str">
        <f>IF($B96="","",IFERROR(INDEX(Asset_Variants!$E$2:$E$200,MATCH($B96,Asset_Variants!$A$2:$A$200,0)),""))</f>
        <v/>
      </c>
      <c r="G96" s="18" t="str">
        <f>IF($B96="","",SUMIFS(Daily_Data!$H$2:$H$500,Daily_Data!$B$2:$B$500,$A96,Daily_Data!$C$2:$C$500,$B96))</f>
        <v/>
      </c>
      <c r="H96" s="18" t="str">
        <f>IF($B96="","",SUMIFS(Daily_Data!$I$2:$I$500,Daily_Data!$B$2:$B$500,$A96,Daily_Data!$C$2:$C$500,$B96))</f>
        <v/>
      </c>
      <c r="I96" s="18" t="str">
        <f>IF($B96="","",SUMIFS(Daily_Data!$J$2:$J$500,Daily_Data!$B$2:$B$500,$A96,Daily_Data!$C$2:$C$500,$B96))</f>
        <v/>
      </c>
      <c r="J96" s="18" t="str">
        <f>IF($B96="","",SUMIFS(Daily_Data!$K$2:$K$500,Daily_Data!$B$2:$B$500,$A96,Daily_Data!$C$2:$C$500,$B96))</f>
        <v/>
      </c>
      <c r="K96" s="21" t="str">
        <f t="shared" si="24"/>
        <v/>
      </c>
      <c r="L96" s="21" t="str">
        <f t="shared" si="25"/>
        <v/>
      </c>
      <c r="M96" s="21" t="str">
        <f t="shared" si="26"/>
        <v/>
      </c>
      <c r="N96" s="21" t="str">
        <f t="shared" si="27"/>
        <v/>
      </c>
      <c r="O96" s="18" t="str">
        <f>IF($A96="","",IFERROR(INDEX(Experiment_Setup!$L$2:$L$100,MATCH($A96,Experiment_Setup!$A$2:$A$100,0)),""))</f>
        <v/>
      </c>
      <c r="P96" s="18" t="str">
        <f t="shared" si="28"/>
        <v/>
      </c>
      <c r="Q96" s="21" t="str">
        <f t="shared" si="29"/>
        <v/>
      </c>
      <c r="R96" s="21" t="str">
        <f t="shared" si="30"/>
        <v/>
      </c>
      <c r="S96" s="21" t="str">
        <f t="shared" si="31"/>
        <v/>
      </c>
      <c r="T96" s="21" t="str">
        <f t="shared" si="32"/>
        <v/>
      </c>
      <c r="U96" s="21" t="str">
        <f>IF($A96="","",IF(IFERROR(INDEX(Experiment_Setup!$J$2:$J$100,MATCH($A96,Experiment_Setup!$A$2:$A$100,0)),"")="Retained CR",T96,S96))</f>
        <v/>
      </c>
      <c r="V96" s="22" t="str">
        <f t="shared" si="33"/>
        <v/>
      </c>
      <c r="W96" s="22" t="str">
        <f t="shared" si="34"/>
        <v/>
      </c>
      <c r="X96" s="21" t="str">
        <f>IF(OR($B96="",$B96=$O96),"",IF(IFERROR(INDEX(Experiment_Setup!$J$2:$J$100,MATCH($A96,Experiment_Setup!$A$2:$A$100,0)),"")="Retained CR",1-W96,1-V96))</f>
        <v/>
      </c>
      <c r="Y96" s="18" t="str">
        <f>IF($X96="","",IF(X96&gt;=Controls!$B$5,"Yes","No"))</f>
        <v/>
      </c>
      <c r="Z96" s="18" t="str">
        <f>IF($B96="","",IF($B96=$O96,"Control",IF(G96&lt;Controls!$B$7,"Needs More Data",IF(AND(Y96="Yes",U96&gt;0),"Beat Control",IF(AND(Y96="Yes",U96&lt;0),"Worse than Control","Needs More Data")))))</f>
        <v/>
      </c>
      <c r="AA96" s="18" t="str">
        <f t="shared" si="35"/>
        <v/>
      </c>
    </row>
    <row r="97" spans="1:27" ht="15" customHeight="1" x14ac:dyDescent="0.25">
      <c r="A97" s="12"/>
      <c r="B97" s="12"/>
      <c r="C97" s="18" t="str">
        <f>IF($B97="","",IFERROR(INDEX(Asset_Variants!$C$2:$C$200,MATCH($B97,Asset_Variants!$A$2:$A$200,0)),""))</f>
        <v/>
      </c>
      <c r="D97" s="18" t="str">
        <f>IF($A97="","",IFERROR(INDEX(Experiment_Setup!$F$2:$F$100,MATCH($A97,Experiment_Setup!$A$2:$A$100,0)),""))</f>
        <v/>
      </c>
      <c r="E97" s="18" t="str">
        <f>IF($A97="","",IFERROR(INDEX(Experiment_Setup!$G$2:$G$100,MATCH($A97,Experiment_Setup!$A$2:$A$100,0)),""))</f>
        <v/>
      </c>
      <c r="F97" s="18" t="str">
        <f>IF($B97="","",IFERROR(INDEX(Asset_Variants!$E$2:$E$200,MATCH($B97,Asset_Variants!$A$2:$A$200,0)),""))</f>
        <v/>
      </c>
      <c r="G97" s="18" t="str">
        <f>IF($B97="","",SUMIFS(Daily_Data!$H$2:$H$500,Daily_Data!$B$2:$B$500,$A97,Daily_Data!$C$2:$C$500,$B97))</f>
        <v/>
      </c>
      <c r="H97" s="18" t="str">
        <f>IF($B97="","",SUMIFS(Daily_Data!$I$2:$I$500,Daily_Data!$B$2:$B$500,$A97,Daily_Data!$C$2:$C$500,$B97))</f>
        <v/>
      </c>
      <c r="I97" s="18" t="str">
        <f>IF($B97="","",SUMIFS(Daily_Data!$J$2:$J$500,Daily_Data!$B$2:$B$500,$A97,Daily_Data!$C$2:$C$500,$B97))</f>
        <v/>
      </c>
      <c r="J97" s="18" t="str">
        <f>IF($B97="","",SUMIFS(Daily_Data!$K$2:$K$500,Daily_Data!$B$2:$B$500,$A97,Daily_Data!$C$2:$C$500,$B97))</f>
        <v/>
      </c>
      <c r="K97" s="21" t="str">
        <f t="shared" si="24"/>
        <v/>
      </c>
      <c r="L97" s="21" t="str">
        <f t="shared" si="25"/>
        <v/>
      </c>
      <c r="M97" s="21" t="str">
        <f t="shared" si="26"/>
        <v/>
      </c>
      <c r="N97" s="21" t="str">
        <f t="shared" si="27"/>
        <v/>
      </c>
      <c r="O97" s="18" t="str">
        <f>IF($A97="","",IFERROR(INDEX(Experiment_Setup!$L$2:$L$100,MATCH($A97,Experiment_Setup!$A$2:$A$100,0)),""))</f>
        <v/>
      </c>
      <c r="P97" s="18" t="str">
        <f t="shared" si="28"/>
        <v/>
      </c>
      <c r="Q97" s="21" t="str">
        <f t="shared" si="29"/>
        <v/>
      </c>
      <c r="R97" s="21" t="str">
        <f t="shared" si="30"/>
        <v/>
      </c>
      <c r="S97" s="21" t="str">
        <f t="shared" si="31"/>
        <v/>
      </c>
      <c r="T97" s="21" t="str">
        <f t="shared" si="32"/>
        <v/>
      </c>
      <c r="U97" s="21" t="str">
        <f>IF($A97="","",IF(IFERROR(INDEX(Experiment_Setup!$J$2:$J$100,MATCH($A97,Experiment_Setup!$A$2:$A$100,0)),"")="Retained CR",T97,S97))</f>
        <v/>
      </c>
      <c r="V97" s="22" t="str">
        <f t="shared" si="33"/>
        <v/>
      </c>
      <c r="W97" s="22" t="str">
        <f t="shared" si="34"/>
        <v/>
      </c>
      <c r="X97" s="21" t="str">
        <f>IF(OR($B97="",$B97=$O97),"",IF(IFERROR(INDEX(Experiment_Setup!$J$2:$J$100,MATCH($A97,Experiment_Setup!$A$2:$A$100,0)),"")="Retained CR",1-W97,1-V97))</f>
        <v/>
      </c>
      <c r="Y97" s="18" t="str">
        <f>IF($X97="","",IF(X97&gt;=Controls!$B$5,"Yes","No"))</f>
        <v/>
      </c>
      <c r="Z97" s="18" t="str">
        <f>IF($B97="","",IF($B97=$O97,"Control",IF(G97&lt;Controls!$B$7,"Needs More Data",IF(AND(Y97="Yes",U97&gt;0),"Beat Control",IF(AND(Y97="Yes",U97&lt;0),"Worse than Control","Needs More Data")))))</f>
        <v/>
      </c>
      <c r="AA97" s="18" t="str">
        <f t="shared" si="35"/>
        <v/>
      </c>
    </row>
    <row r="98" spans="1:27" ht="15" customHeight="1" x14ac:dyDescent="0.25">
      <c r="A98" s="12"/>
      <c r="B98" s="12"/>
      <c r="C98" s="18" t="str">
        <f>IF($B98="","",IFERROR(INDEX(Asset_Variants!$C$2:$C$200,MATCH($B98,Asset_Variants!$A$2:$A$200,0)),""))</f>
        <v/>
      </c>
      <c r="D98" s="18" t="str">
        <f>IF($A98="","",IFERROR(INDEX(Experiment_Setup!$F$2:$F$100,MATCH($A98,Experiment_Setup!$A$2:$A$100,0)),""))</f>
        <v/>
      </c>
      <c r="E98" s="18" t="str">
        <f>IF($A98="","",IFERROR(INDEX(Experiment_Setup!$G$2:$G$100,MATCH($A98,Experiment_Setup!$A$2:$A$100,0)),""))</f>
        <v/>
      </c>
      <c r="F98" s="18" t="str">
        <f>IF($B98="","",IFERROR(INDEX(Asset_Variants!$E$2:$E$200,MATCH($B98,Asset_Variants!$A$2:$A$200,0)),""))</f>
        <v/>
      </c>
      <c r="G98" s="18" t="str">
        <f>IF($B98="","",SUMIFS(Daily_Data!$H$2:$H$500,Daily_Data!$B$2:$B$500,$A98,Daily_Data!$C$2:$C$500,$B98))</f>
        <v/>
      </c>
      <c r="H98" s="18" t="str">
        <f>IF($B98="","",SUMIFS(Daily_Data!$I$2:$I$500,Daily_Data!$B$2:$B$500,$A98,Daily_Data!$C$2:$C$500,$B98))</f>
        <v/>
      </c>
      <c r="I98" s="18" t="str">
        <f>IF($B98="","",SUMIFS(Daily_Data!$J$2:$J$500,Daily_Data!$B$2:$B$500,$A98,Daily_Data!$C$2:$C$500,$B98))</f>
        <v/>
      </c>
      <c r="J98" s="18" t="str">
        <f>IF($B98="","",SUMIFS(Daily_Data!$K$2:$K$500,Daily_Data!$B$2:$B$500,$A98,Daily_Data!$C$2:$C$500,$B98))</f>
        <v/>
      </c>
      <c r="K98" s="21" t="str">
        <f t="shared" si="24"/>
        <v/>
      </c>
      <c r="L98" s="21" t="str">
        <f t="shared" si="25"/>
        <v/>
      </c>
      <c r="M98" s="21" t="str">
        <f t="shared" si="26"/>
        <v/>
      </c>
      <c r="N98" s="21" t="str">
        <f t="shared" si="27"/>
        <v/>
      </c>
      <c r="O98" s="18" t="str">
        <f>IF($A98="","",IFERROR(INDEX(Experiment_Setup!$L$2:$L$100,MATCH($A98,Experiment_Setup!$A$2:$A$100,0)),""))</f>
        <v/>
      </c>
      <c r="P98" s="18" t="str">
        <f t="shared" si="28"/>
        <v/>
      </c>
      <c r="Q98" s="21" t="str">
        <f t="shared" si="29"/>
        <v/>
      </c>
      <c r="R98" s="21" t="str">
        <f t="shared" si="30"/>
        <v/>
      </c>
      <c r="S98" s="21" t="str">
        <f t="shared" si="31"/>
        <v/>
      </c>
      <c r="T98" s="21" t="str">
        <f t="shared" si="32"/>
        <v/>
      </c>
      <c r="U98" s="21" t="str">
        <f>IF($A98="","",IF(IFERROR(INDEX(Experiment_Setup!$J$2:$J$100,MATCH($A98,Experiment_Setup!$A$2:$A$100,0)),"")="Retained CR",T98,S98))</f>
        <v/>
      </c>
      <c r="V98" s="22" t="str">
        <f t="shared" si="33"/>
        <v/>
      </c>
      <c r="W98" s="22" t="str">
        <f t="shared" si="34"/>
        <v/>
      </c>
      <c r="X98" s="21" t="str">
        <f>IF(OR($B98="",$B98=$O98),"",IF(IFERROR(INDEX(Experiment_Setup!$J$2:$J$100,MATCH($A98,Experiment_Setup!$A$2:$A$100,0)),"")="Retained CR",1-W98,1-V98))</f>
        <v/>
      </c>
      <c r="Y98" s="18" t="str">
        <f>IF($X98="","",IF(X98&gt;=Controls!$B$5,"Yes","No"))</f>
        <v/>
      </c>
      <c r="Z98" s="18" t="str">
        <f>IF($B98="","",IF($B98=$O98,"Control",IF(G98&lt;Controls!$B$7,"Needs More Data",IF(AND(Y98="Yes",U98&gt;0),"Beat Control",IF(AND(Y98="Yes",U98&lt;0),"Worse than Control","Needs More Data")))))</f>
        <v/>
      </c>
      <c r="AA98" s="18" t="str">
        <f t="shared" ref="AA98:AA100" si="36">IF($B98="","",IF(Z98="Beat Control","Roll out or retest by locale",IF(Z98="Worse than Control","Stop or revise asset","")))</f>
        <v/>
      </c>
    </row>
    <row r="99" spans="1:27" ht="15" customHeight="1" x14ac:dyDescent="0.25">
      <c r="A99" s="12"/>
      <c r="B99" s="12"/>
      <c r="C99" s="18" t="str">
        <f>IF($B99="","",IFERROR(INDEX(Asset_Variants!$C$2:$C$200,MATCH($B99,Asset_Variants!$A$2:$A$200,0)),""))</f>
        <v/>
      </c>
      <c r="D99" s="18" t="str">
        <f>IF($A99="","",IFERROR(INDEX(Experiment_Setup!$F$2:$F$100,MATCH($A99,Experiment_Setup!$A$2:$A$100,0)),""))</f>
        <v/>
      </c>
      <c r="E99" s="18" t="str">
        <f>IF($A99="","",IFERROR(INDEX(Experiment_Setup!$G$2:$G$100,MATCH($A99,Experiment_Setup!$A$2:$A$100,0)),""))</f>
        <v/>
      </c>
      <c r="F99" s="18" t="str">
        <f>IF($B99="","",IFERROR(INDEX(Asset_Variants!$E$2:$E$200,MATCH($B99,Asset_Variants!$A$2:$A$200,0)),""))</f>
        <v/>
      </c>
      <c r="G99" s="18" t="str">
        <f>IF($B99="","",SUMIFS(Daily_Data!$H$2:$H$500,Daily_Data!$B$2:$B$500,$A99,Daily_Data!$C$2:$C$500,$B99))</f>
        <v/>
      </c>
      <c r="H99" s="18" t="str">
        <f>IF($B99="","",SUMIFS(Daily_Data!$I$2:$I$500,Daily_Data!$B$2:$B$500,$A99,Daily_Data!$C$2:$C$500,$B99))</f>
        <v/>
      </c>
      <c r="I99" s="18" t="str">
        <f>IF($B99="","",SUMIFS(Daily_Data!$J$2:$J$500,Daily_Data!$B$2:$B$500,$A99,Daily_Data!$C$2:$C$500,$B99))</f>
        <v/>
      </c>
      <c r="J99" s="18" t="str">
        <f>IF($B99="","",SUMIFS(Daily_Data!$K$2:$K$500,Daily_Data!$B$2:$B$500,$A99,Daily_Data!$C$2:$C$500,$B99))</f>
        <v/>
      </c>
      <c r="K99" s="21" t="str">
        <f t="shared" si="24"/>
        <v/>
      </c>
      <c r="L99" s="21" t="str">
        <f t="shared" si="25"/>
        <v/>
      </c>
      <c r="M99" s="21" t="str">
        <f t="shared" si="26"/>
        <v/>
      </c>
      <c r="N99" s="21" t="str">
        <f t="shared" si="27"/>
        <v/>
      </c>
      <c r="O99" s="18" t="str">
        <f>IF($A99="","",IFERROR(INDEX(Experiment_Setup!$L$2:$L$100,MATCH($A99,Experiment_Setup!$A$2:$A$100,0)),""))</f>
        <v/>
      </c>
      <c r="P99" s="18" t="str">
        <f t="shared" si="28"/>
        <v/>
      </c>
      <c r="Q99" s="21" t="str">
        <f t="shared" si="29"/>
        <v/>
      </c>
      <c r="R99" s="21" t="str">
        <f t="shared" si="30"/>
        <v/>
      </c>
      <c r="S99" s="21" t="str">
        <f t="shared" si="31"/>
        <v/>
      </c>
      <c r="T99" s="21" t="str">
        <f t="shared" si="32"/>
        <v/>
      </c>
      <c r="U99" s="21" t="str">
        <f>IF($A99="","",IF(IFERROR(INDEX(Experiment_Setup!$J$2:$J$100,MATCH($A99,Experiment_Setup!$A$2:$A$100,0)),"")="Retained CR",T99,S99))</f>
        <v/>
      </c>
      <c r="V99" s="22" t="str">
        <f t="shared" si="33"/>
        <v/>
      </c>
      <c r="W99" s="22" t="str">
        <f t="shared" si="34"/>
        <v/>
      </c>
      <c r="X99" s="21" t="str">
        <f>IF(OR($B99="",$B99=$O99),"",IF(IFERROR(INDEX(Experiment_Setup!$J$2:$J$100,MATCH($A99,Experiment_Setup!$A$2:$A$100,0)),"")="Retained CR",1-W99,1-V99))</f>
        <v/>
      </c>
      <c r="Y99" s="18" t="str">
        <f>IF($X99="","",IF(X99&gt;=Controls!$B$5,"Yes","No"))</f>
        <v/>
      </c>
      <c r="Z99" s="18" t="str">
        <f>IF($B99="","",IF($B99=$O99,"Control",IF(G99&lt;Controls!$B$7,"Needs More Data",IF(AND(Y99="Yes",U99&gt;0),"Beat Control",IF(AND(Y99="Yes",U99&lt;0),"Worse than Control","Needs More Data")))))</f>
        <v/>
      </c>
      <c r="AA99" s="18" t="str">
        <f t="shared" si="36"/>
        <v/>
      </c>
    </row>
    <row r="100" spans="1:27" ht="15" customHeight="1" x14ac:dyDescent="0.25">
      <c r="A100" s="12"/>
      <c r="B100" s="12"/>
      <c r="C100" s="18" t="str">
        <f>IF($B100="","",IFERROR(INDEX(Asset_Variants!$C$2:$C$200,MATCH($B100,Asset_Variants!$A$2:$A$200,0)),""))</f>
        <v/>
      </c>
      <c r="D100" s="18" t="str">
        <f>IF($A100="","",IFERROR(INDEX(Experiment_Setup!$F$2:$F$100,MATCH($A100,Experiment_Setup!$A$2:$A$100,0)),""))</f>
        <v/>
      </c>
      <c r="E100" s="18" t="str">
        <f>IF($A100="","",IFERROR(INDEX(Experiment_Setup!$G$2:$G$100,MATCH($A100,Experiment_Setup!$A$2:$A$100,0)),""))</f>
        <v/>
      </c>
      <c r="F100" s="18" t="str">
        <f>IF($B100="","",IFERROR(INDEX(Asset_Variants!$E$2:$E$200,MATCH($B100,Asset_Variants!$A$2:$A$200,0)),""))</f>
        <v/>
      </c>
      <c r="G100" s="18" t="str">
        <f>IF($B100="","",SUMIFS(Daily_Data!$H$2:$H$500,Daily_Data!$B$2:$B$500,$A100,Daily_Data!$C$2:$C$500,$B100))</f>
        <v/>
      </c>
      <c r="H100" s="18" t="str">
        <f>IF($B100="","",SUMIFS(Daily_Data!$I$2:$I$500,Daily_Data!$B$2:$B$500,$A100,Daily_Data!$C$2:$C$500,$B100))</f>
        <v/>
      </c>
      <c r="I100" s="18" t="str">
        <f>IF($B100="","",SUMIFS(Daily_Data!$J$2:$J$500,Daily_Data!$B$2:$B$500,$A100,Daily_Data!$C$2:$C$500,$B100))</f>
        <v/>
      </c>
      <c r="J100" s="18" t="str">
        <f>IF($B100="","",SUMIFS(Daily_Data!$K$2:$K$500,Daily_Data!$B$2:$B$500,$A100,Daily_Data!$C$2:$C$500,$B100))</f>
        <v/>
      </c>
      <c r="K100" s="21" t="str">
        <f t="shared" si="24"/>
        <v/>
      </c>
      <c r="L100" s="21" t="str">
        <f t="shared" si="25"/>
        <v/>
      </c>
      <c r="M100" s="21" t="str">
        <f t="shared" si="26"/>
        <v/>
      </c>
      <c r="N100" s="21" t="str">
        <f t="shared" si="27"/>
        <v/>
      </c>
      <c r="O100" s="18" t="str">
        <f>IF($A100="","",IFERROR(INDEX(Experiment_Setup!$L$2:$L$100,MATCH($A100,Experiment_Setup!$A$2:$A$100,0)),""))</f>
        <v/>
      </c>
      <c r="P100" s="18" t="str">
        <f t="shared" si="28"/>
        <v/>
      </c>
      <c r="Q100" s="21" t="str">
        <f t="shared" si="29"/>
        <v/>
      </c>
      <c r="R100" s="21" t="str">
        <f t="shared" si="30"/>
        <v/>
      </c>
      <c r="S100" s="21" t="str">
        <f t="shared" si="31"/>
        <v/>
      </c>
      <c r="T100" s="21" t="str">
        <f t="shared" si="32"/>
        <v/>
      </c>
      <c r="U100" s="21" t="str">
        <f>IF($A100="","",IF(IFERROR(INDEX(Experiment_Setup!$J$2:$J$100,MATCH($A100,Experiment_Setup!$A$2:$A$100,0)),"")="Retained CR",T100,S100))</f>
        <v/>
      </c>
      <c r="V100" s="22" t="str">
        <f t="shared" si="33"/>
        <v/>
      </c>
      <c r="W100" s="22" t="str">
        <f t="shared" si="34"/>
        <v/>
      </c>
      <c r="X100" s="21" t="str">
        <f>IF(OR($B100="",$B100=$O100),"",IF(IFERROR(INDEX(Experiment_Setup!$J$2:$J$100,MATCH($A100,Experiment_Setup!$A$2:$A$100,0)),"")="Retained CR",1-W100,1-V100))</f>
        <v/>
      </c>
      <c r="Y100" s="18" t="str">
        <f>IF($X100="","",IF(X100&gt;=Controls!$B$5,"Yes","No"))</f>
        <v/>
      </c>
      <c r="Z100" s="18" t="str">
        <f>IF($B100="","",IF($B100=$O100,"Control",IF(G100&lt;Controls!$B$7,"Needs More Data",IF(AND(Y100="Yes",U100&gt;0),"Beat Control",IF(AND(Y100="Yes",U100&lt;0),"Worse than Control","Needs More Data")))))</f>
        <v/>
      </c>
      <c r="AA100" s="18" t="str">
        <f t="shared" si="36"/>
        <v/>
      </c>
    </row>
  </sheetData>
  <conditionalFormatting sqref="U2:U100">
    <cfRule type="colorScale" priority="2">
      <colorScale>
        <cfvo type="num" val="-0.1"/>
        <cfvo type="num" val="0"/>
        <cfvo type="num" val="0.1"/>
        <color rgb="FFFDE2E2"/>
        <color rgb="FFFFF3D6"/>
        <color rgb="FFE7F6EC"/>
      </colorScale>
    </cfRule>
  </conditionalFormatting>
  <conditionalFormatting sqref="Z2:Z100">
    <cfRule type="expression" dxfId="2" priority="3">
      <formula>$Z2="Beat Control"</formula>
    </cfRule>
    <cfRule type="expression" dxfId="1" priority="4">
      <formula>$Z2="Worse than Control"</formula>
    </cfRule>
    <cfRule type="expression" dxfId="0" priority="5">
      <formula>$Z2="Needs More Data"</formula>
    </cfRule>
  </conditionalFormatting>
  <pageMargins left="0.75" right="0.75" top="1" bottom="1" header="0.511811023622047" footer="0.511811023622047"/>
  <pageSetup paperSize="9" orientation="portrait" horizontalDpi="300" verticalDpi="300"/>
  <headerFooter>
    <oddHeader>&amp;L&amp;"Arial"&amp;8&amp;K000000 INTERNAL&amp;1#_x000D_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"/>
  <sheetViews>
    <sheetView zoomScaleNormal="100" workbookViewId="0">
      <pane ySplit="1" topLeftCell="A2" activePane="bottomLeft" state="frozen"/>
      <selection pane="bottomLeft"/>
    </sheetView>
  </sheetViews>
  <sheetFormatPr baseColWidth="10" defaultColWidth="8.7109375" defaultRowHeight="15" customHeight="1" x14ac:dyDescent="0.25"/>
  <cols>
    <col min="1" max="1" width="9" bestFit="1" customWidth="1"/>
    <col min="2" max="2" width="16" bestFit="1" customWidth="1"/>
    <col min="3" max="3" width="15.42578125" bestFit="1" customWidth="1"/>
    <col min="4" max="4" width="18.85546875" bestFit="1" customWidth="1"/>
    <col min="5" max="5" width="25.85546875" bestFit="1" customWidth="1"/>
    <col min="6" max="6" width="7.85546875" bestFit="1" customWidth="1"/>
    <col min="7" max="7" width="11.5703125" bestFit="1" customWidth="1"/>
    <col min="8" max="8" width="9.140625" bestFit="1" customWidth="1"/>
    <col min="9" max="9" width="7.28515625" bestFit="1" customWidth="1"/>
    <col min="10" max="10" width="39.85546875" bestFit="1" customWidth="1"/>
    <col min="11" max="11" width="18" bestFit="1" customWidth="1"/>
    <col min="12" max="12" width="27.7109375" bestFit="1" customWidth="1"/>
  </cols>
  <sheetData>
    <row r="1" spans="1:12" ht="27.75" customHeight="1" x14ac:dyDescent="0.25">
      <c r="A1" s="3" t="s">
        <v>198</v>
      </c>
      <c r="B1" s="3" t="s">
        <v>90</v>
      </c>
      <c r="C1" s="3" t="s">
        <v>199</v>
      </c>
      <c r="D1" s="3" t="s">
        <v>200</v>
      </c>
      <c r="E1" s="3" t="s">
        <v>201</v>
      </c>
      <c r="F1" s="3" t="s">
        <v>64</v>
      </c>
      <c r="G1" s="3" t="s">
        <v>202</v>
      </c>
      <c r="H1" s="3" t="s">
        <v>50</v>
      </c>
      <c r="I1" s="3" t="s">
        <v>63</v>
      </c>
      <c r="J1" s="3" t="s">
        <v>203</v>
      </c>
      <c r="K1" s="3" t="s">
        <v>204</v>
      </c>
      <c r="L1" s="3" t="s">
        <v>205</v>
      </c>
    </row>
    <row r="2" spans="1:12" ht="27.75" customHeight="1" x14ac:dyDescent="0.25">
      <c r="A2" s="14" t="s">
        <v>206</v>
      </c>
      <c r="B2" s="14" t="s">
        <v>33</v>
      </c>
      <c r="C2" s="14" t="s">
        <v>207</v>
      </c>
      <c r="D2" s="14" t="s">
        <v>208</v>
      </c>
      <c r="E2" s="14" t="s">
        <v>209</v>
      </c>
      <c r="F2" s="14" t="s">
        <v>72</v>
      </c>
      <c r="G2" s="14" t="s">
        <v>210</v>
      </c>
      <c r="H2" s="14" t="s">
        <v>211</v>
      </c>
      <c r="I2" s="14" t="s">
        <v>212</v>
      </c>
      <c r="J2" s="14" t="s">
        <v>213</v>
      </c>
      <c r="K2" s="15">
        <v>0.05</v>
      </c>
      <c r="L2" s="14" t="s">
        <v>214</v>
      </c>
    </row>
    <row r="3" spans="1:12" ht="27.75" customHeight="1" x14ac:dyDescent="0.25">
      <c r="A3" s="14" t="s">
        <v>215</v>
      </c>
      <c r="B3" s="14" t="s">
        <v>112</v>
      </c>
      <c r="C3" s="14" t="s">
        <v>210</v>
      </c>
      <c r="D3" s="14" t="s">
        <v>208</v>
      </c>
      <c r="E3" s="14" t="s">
        <v>216</v>
      </c>
      <c r="F3" s="14" t="s">
        <v>79</v>
      </c>
      <c r="G3" s="14" t="s">
        <v>217</v>
      </c>
      <c r="H3" s="14" t="s">
        <v>211</v>
      </c>
      <c r="I3" s="14" t="s">
        <v>218</v>
      </c>
      <c r="J3" s="14" t="s">
        <v>219</v>
      </c>
      <c r="K3" s="15">
        <v>0.09</v>
      </c>
      <c r="L3" s="14"/>
    </row>
    <row r="4" spans="1:12" ht="27.75" customHeight="1" x14ac:dyDescent="0.25">
      <c r="A4" s="14" t="s">
        <v>220</v>
      </c>
      <c r="B4" s="14" t="s">
        <v>119</v>
      </c>
      <c r="C4" s="14" t="s">
        <v>221</v>
      </c>
      <c r="D4" s="14" t="s">
        <v>222</v>
      </c>
      <c r="E4" s="14" t="s">
        <v>223</v>
      </c>
      <c r="F4" s="14" t="s">
        <v>84</v>
      </c>
      <c r="G4" s="14" t="s">
        <v>224</v>
      </c>
      <c r="H4" s="14" t="s">
        <v>225</v>
      </c>
      <c r="I4" s="14" t="s">
        <v>212</v>
      </c>
      <c r="J4" s="14" t="s">
        <v>226</v>
      </c>
      <c r="K4" s="15">
        <v>0.04</v>
      </c>
      <c r="L4" s="14" t="s">
        <v>227</v>
      </c>
    </row>
  </sheetData>
  <pageMargins left="0.75" right="0.75" top="1" bottom="1" header="0.511811023622047" footer="0.511811023622047"/>
  <pageSetup paperSize="9" orientation="portrait" horizontalDpi="300" verticalDpi="300"/>
  <headerFooter>
    <oddHeader>&amp;L&amp;"Arial"&amp;8&amp;K000000 INTERNAL&amp;1#_x000D_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"/>
  <sheetViews>
    <sheetView topLeftCell="C1" zoomScaleNormal="100" workbookViewId="0">
      <pane ySplit="1" topLeftCell="A2" activePane="bottomLeft" state="frozen"/>
      <selection pane="bottomLeft"/>
    </sheetView>
  </sheetViews>
  <sheetFormatPr baseColWidth="10" defaultColWidth="8.7109375" defaultRowHeight="15" customHeight="1" x14ac:dyDescent="0.25"/>
  <cols>
    <col min="1" max="1" width="13.28515625" bestFit="1" customWidth="1"/>
    <col min="2" max="2" width="16" bestFit="1" customWidth="1"/>
    <col min="3" max="3" width="11.5703125" bestFit="1" customWidth="1"/>
    <col min="4" max="4" width="16.85546875" bestFit="1" customWidth="1"/>
    <col min="5" max="5" width="60.42578125" bestFit="1" customWidth="1"/>
    <col min="6" max="6" width="40" bestFit="1" customWidth="1"/>
    <col min="7" max="7" width="25.140625" bestFit="1" customWidth="1"/>
    <col min="8" max="8" width="18.7109375" bestFit="1" customWidth="1"/>
    <col min="9" max="9" width="18.140625" bestFit="1" customWidth="1"/>
    <col min="10" max="10" width="29.7109375" bestFit="1" customWidth="1"/>
    <col min="11" max="11" width="26.7109375" bestFit="1" customWidth="1"/>
    <col min="12" max="12" width="14.42578125" bestFit="1" customWidth="1"/>
  </cols>
  <sheetData>
    <row r="1" spans="1:12" ht="27.75" customHeight="1" x14ac:dyDescent="0.25">
      <c r="A1" s="3" t="s">
        <v>228</v>
      </c>
      <c r="B1" s="3" t="s">
        <v>90</v>
      </c>
      <c r="C1" s="3" t="s">
        <v>51</v>
      </c>
      <c r="D1" s="3" t="s">
        <v>52</v>
      </c>
      <c r="E1" s="3" t="s">
        <v>229</v>
      </c>
      <c r="F1" s="3" t="s">
        <v>230</v>
      </c>
      <c r="G1" s="3" t="s">
        <v>231</v>
      </c>
      <c r="H1" s="3" t="s">
        <v>232</v>
      </c>
      <c r="I1" s="3" t="s">
        <v>233</v>
      </c>
      <c r="J1" s="3" t="s">
        <v>234</v>
      </c>
      <c r="K1" s="3" t="s">
        <v>235</v>
      </c>
      <c r="L1" s="3" t="s">
        <v>236</v>
      </c>
    </row>
    <row r="2" spans="1:12" ht="27.75" customHeight="1" x14ac:dyDescent="0.25">
      <c r="A2" s="14" t="s">
        <v>237</v>
      </c>
      <c r="B2" s="14" t="s">
        <v>33</v>
      </c>
      <c r="C2" s="14" t="s">
        <v>68</v>
      </c>
      <c r="D2" s="14" t="s">
        <v>69</v>
      </c>
      <c r="E2" s="14" t="s">
        <v>238</v>
      </c>
      <c r="F2" s="14" t="s">
        <v>239</v>
      </c>
      <c r="G2" s="14" t="s">
        <v>240</v>
      </c>
      <c r="H2" s="15">
        <v>0.94</v>
      </c>
      <c r="I2" s="14" t="s">
        <v>241</v>
      </c>
      <c r="J2" s="14" t="s">
        <v>242</v>
      </c>
      <c r="K2" s="14" t="s">
        <v>243</v>
      </c>
      <c r="L2" s="14" t="s">
        <v>207</v>
      </c>
    </row>
    <row r="3" spans="1:12" ht="27.75" customHeight="1" x14ac:dyDescent="0.25">
      <c r="A3" s="14" t="s">
        <v>244</v>
      </c>
      <c r="B3" s="14" t="s">
        <v>112</v>
      </c>
      <c r="C3" s="14" t="s">
        <v>75</v>
      </c>
      <c r="D3" s="14" t="s">
        <v>76</v>
      </c>
      <c r="E3" s="14" t="s">
        <v>245</v>
      </c>
      <c r="F3" s="14" t="s">
        <v>246</v>
      </c>
      <c r="G3" s="14" t="s">
        <v>247</v>
      </c>
      <c r="H3" s="15">
        <v>0.97</v>
      </c>
      <c r="I3" s="14" t="s">
        <v>248</v>
      </c>
      <c r="J3" s="14" t="s">
        <v>249</v>
      </c>
      <c r="K3" s="14" t="s">
        <v>250</v>
      </c>
      <c r="L3" s="14" t="s">
        <v>210</v>
      </c>
    </row>
    <row r="4" spans="1:12" ht="27.75" customHeight="1" x14ac:dyDescent="0.25">
      <c r="A4" s="14" t="s">
        <v>251</v>
      </c>
      <c r="B4" s="14" t="s">
        <v>119</v>
      </c>
      <c r="C4" s="14" t="s">
        <v>68</v>
      </c>
      <c r="D4" s="14" t="s">
        <v>81</v>
      </c>
      <c r="E4" s="14" t="s">
        <v>252</v>
      </c>
      <c r="F4" s="14" t="s">
        <v>253</v>
      </c>
      <c r="G4" s="14" t="s">
        <v>254</v>
      </c>
      <c r="H4" s="15">
        <v>0.88</v>
      </c>
      <c r="I4" s="14" t="s">
        <v>255</v>
      </c>
      <c r="J4" s="14" t="s">
        <v>256</v>
      </c>
      <c r="K4" s="14" t="s">
        <v>257</v>
      </c>
      <c r="L4" s="14" t="s">
        <v>221</v>
      </c>
    </row>
  </sheetData>
  <pageMargins left="0.75" right="0.75" top="1" bottom="1" header="0.511811023622047" footer="0.511811023622047"/>
  <pageSetup paperSize="9" orientation="portrait" horizontalDpi="300" verticalDpi="300"/>
  <headerFooter>
    <oddHeader>&amp;L&amp;"Arial"&amp;8&amp;K000000 INTERNAL&amp;1#_x000D_</oddHeader>
  </headerFooter>
</worksheet>
</file>

<file path=docMetadata/LabelInfo.xml><?xml version="1.0" encoding="utf-8"?>
<clbl:labelList xmlns:clbl="http://schemas.microsoft.com/office/2020/mipLabelMetadata">
  <clbl:label id="{b1c9b508-7c6e-42bd-bedf-808292653d6c}" enabled="1" method="Standard" siteId="{2882be50-2012-4d88-ac86-544124e120c8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README</vt:lpstr>
      <vt:lpstr>Controls</vt:lpstr>
      <vt:lpstr>Hypotheses_Backlog</vt:lpstr>
      <vt:lpstr>Experiment_Setup</vt:lpstr>
      <vt:lpstr>Asset_Variants</vt:lpstr>
      <vt:lpstr>Daily_Data</vt:lpstr>
      <vt:lpstr>Results</vt:lpstr>
      <vt:lpstr>Iteration_Log</vt:lpstr>
      <vt:lpstr>Learnings_Archive</vt:lpstr>
      <vt:lpstr>Dashboard_Helper</vt:lpstr>
      <vt:lpstr>KPI_Dashboard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Hemme, Maximilian (PWG-E/P)</cp:lastModifiedBy>
  <dcterms:modified xsi:type="dcterms:W3CDTF">2026-03-24T11:52:43Z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2026-03-24T11:09:31Z</dcterms:created>
  <dc:creator>openpyxl</dc:creator>
  <dc:description/>
  <dc:language>en-US</dc:language>
  <cp:lastModifiedBy/>
  <dcterms:modified xsi:type="dcterms:W3CDTF">2026-03-24T11:17:35Z</dcterms:modified>
  <cp:revision>0</cp:revision>
  <dc:subject/>
  <dc:title/>
</cp:coreProperties>
</file>